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5"/>
  </bookViews>
  <sheets>
    <sheet name="Rekapitulace nákladů stavby" sheetId="1" r:id="rId1"/>
    <sheet name="Rekapit. objektu - PS 01" sheetId="2" r:id="rId2"/>
    <sheet name="Rekapit. objektu - SO 02" sheetId="3" r:id="rId3"/>
    <sheet name="Rekapit. objektu - SO 03" sheetId="4" r:id="rId4"/>
    <sheet name="Dodávky zhotovitele" sheetId="7" r:id="rId5"/>
    <sheet name="Oceněné práce" sheetId="5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<sst xmlns="http://schemas.openxmlformats.org/spreadsheetml/2006/main" count="1773" uniqueCount="620">
  <si>
    <t>REKAPITULACE NÁKLADŮ stavby v tisících Kč</t>
  </si>
  <si>
    <t>verze 46.00</t>
  </si>
  <si>
    <t>Poznámka</t>
  </si>
  <si>
    <t>Sloupec G skrýt</t>
  </si>
  <si>
    <t>Označení (název) stavby dle zadávacího návrhu</t>
  </si>
  <si>
    <t xml:space="preserve">Rekonstrukce trafostanice JC-0495 </t>
  </si>
  <si>
    <t>Číslo definice projektu dle zadávacího návrhu</t>
  </si>
  <si>
    <t>P9-2023</t>
  </si>
  <si>
    <t>Verze NZ, Datum:</t>
  </si>
  <si>
    <t>00230</t>
  </si>
  <si>
    <t>15.12.2023</t>
  </si>
  <si>
    <t>Okres:</t>
  </si>
  <si>
    <t>Jičín</t>
  </si>
  <si>
    <t>Počet SOBS VB majitelé / spolumajitelé</t>
  </si>
  <si>
    <t>Počet dohod o omezení v užívání</t>
  </si>
  <si>
    <t>Počet LV v ks</t>
  </si>
  <si>
    <t>I. Projektové a průzkumné práce</t>
  </si>
  <si>
    <t>Cena PD</t>
  </si>
  <si>
    <t>Administrace SOBS VB a dohod o omezení</t>
  </si>
  <si>
    <t>Geodetické práce při zpracování PD</t>
  </si>
  <si>
    <t>Správní poplatky včetně ostatních nákladů</t>
  </si>
  <si>
    <t>Zajištění  BOZP v rámci PD</t>
  </si>
  <si>
    <t>Geologický průzkum</t>
  </si>
  <si>
    <t>Sečtená hodnota</t>
  </si>
  <si>
    <t>Upraveno vzorcem</t>
  </si>
  <si>
    <t>II.+III. Provozní soubory a stavební objekty</t>
  </si>
  <si>
    <t>Investiční dodávky (SaZ + trafa)</t>
  </si>
  <si>
    <t>Materiály dodávané DSO (mimo SaZ a traf)</t>
  </si>
  <si>
    <t>Materiály dodávané zhotovitelem</t>
  </si>
  <si>
    <t>Práce</t>
  </si>
  <si>
    <t>Materiály rozpočtované mimo KROS (viz. rek.obj.)</t>
  </si>
  <si>
    <t>Práce rozpočtované mimo KROS (viz. rek.obj.)</t>
  </si>
  <si>
    <t>VII. Ostatní náklady</t>
  </si>
  <si>
    <t>Vytýčení podzemních zařízení</t>
  </si>
  <si>
    <t>A</t>
  </si>
  <si>
    <t>X</t>
  </si>
  <si>
    <t>Doprava výkonového materiálu,odvoz zeminy</t>
  </si>
  <si>
    <t>Revize</t>
  </si>
  <si>
    <t>Zábory</t>
  </si>
  <si>
    <t>Skládkovné</t>
  </si>
  <si>
    <t>Ekonomické újmy na plodinách</t>
  </si>
  <si>
    <t>Koordinační činnost zhotovitele</t>
  </si>
  <si>
    <t>Archeologický dohled</t>
  </si>
  <si>
    <t>Dopravní značení</t>
  </si>
  <si>
    <t>Hutnící zkoušky</t>
  </si>
  <si>
    <t>Další náklady zhotovitele (viz.rekapitulace objektů)</t>
  </si>
  <si>
    <t>IX. Jiné investice</t>
  </si>
  <si>
    <t>Inženýrink DSO</t>
  </si>
  <si>
    <t>Manipulace,vypínání,diagnostika a činnost ČDS  (s použitím metody PPN nebo bez)</t>
  </si>
  <si>
    <t>N</t>
  </si>
  <si>
    <t>Koordinátor BOZP</t>
  </si>
  <si>
    <t>Pronájem záložních zdrojů a mobilních TS</t>
  </si>
  <si>
    <t>Jednorázové náhr. za omezení užívání</t>
  </si>
  <si>
    <t>Geometrické plány pro dohody o omezení</t>
  </si>
  <si>
    <t>Věcná břemena celkem</t>
  </si>
  <si>
    <t>Věcná břemena vklady</t>
  </si>
  <si>
    <t>Věcná břemena náhrady</t>
  </si>
  <si>
    <t>Geometrické plány pro VB</t>
  </si>
  <si>
    <t>Geodetické vytýčení před. zaháj. stavby</t>
  </si>
  <si>
    <t>Geodetické zaměření skutečného stavu</t>
  </si>
  <si>
    <t>Zajištění kupní smlouvy pozemku TR vč. zápisu do KN</t>
  </si>
  <si>
    <t>Geometrické plány pro účel odkupu pozemku</t>
  </si>
  <si>
    <t>Kupní cena pozemku</t>
  </si>
  <si>
    <t>Další náklady DSO (viz.rekapitulace objektů)</t>
  </si>
  <si>
    <t>Dokumentace skutečného provedeni stavby (DSPS)</t>
  </si>
  <si>
    <t>Stavebně montážní činnost</t>
  </si>
  <si>
    <t>Celkové náklady stavby</t>
  </si>
  <si>
    <t>REKAPITULACE NÁKLADŮ objektu v tisících Kč</t>
  </si>
  <si>
    <t>verze 47.00</t>
  </si>
  <si>
    <t>Sloupec F skrýt</t>
  </si>
  <si>
    <t>Kód a název objektu</t>
  </si>
  <si>
    <t>PS 01 - TRAFOSTANICE PTS - technologie</t>
  </si>
  <si>
    <t>SPP</t>
  </si>
  <si>
    <t>330 - trafostanice VN/NN - technologická část</t>
  </si>
  <si>
    <t>Délka trasy vedení dle PD v "km"</t>
  </si>
  <si>
    <t>Délka výkopu kabelových rýh dle PD v km</t>
  </si>
  <si>
    <t>Počet jam pro beton.základy venkovního vedení v ks</t>
  </si>
  <si>
    <t>Počet dní záboru</t>
  </si>
  <si>
    <t>Plocha záboru v m2</t>
  </si>
  <si>
    <t>Sazba pro zábor dle vyhlášek měst v Kč/m2/den</t>
  </si>
  <si>
    <t>Počet HDV</t>
  </si>
  <si>
    <t>Počet hodin elektromont. prací / Hodinová sazba</t>
  </si>
  <si>
    <t>Počet hodin stavebních (zemních) prací / Hodinová sazba</t>
  </si>
  <si>
    <t>Aut.výpočet</t>
  </si>
  <si>
    <t>Upřesnění</t>
  </si>
  <si>
    <t>Zábory veřejného prostranství, pronájmy ploch</t>
  </si>
  <si>
    <t>Manipulace,vypínání,diagnostika a činnost ČDS</t>
  </si>
  <si>
    <t>Nepředpokládá se.</t>
  </si>
  <si>
    <t>Celkové náklady objektu</t>
  </si>
  <si>
    <t>SO 02 - kabely NN</t>
  </si>
  <si>
    <t xml:space="preserve">320 - vedení kabelové NN </t>
  </si>
  <si>
    <t>SO 03 - Náhradní zdroj</t>
  </si>
  <si>
    <t>DODÁVKY ZHOTOVITELE</t>
  </si>
  <si>
    <t>Název stavby:</t>
  </si>
  <si>
    <t>Datum:</t>
  </si>
  <si>
    <t>Definice SAP:</t>
  </si>
  <si>
    <t>Verze NZ ČEZ:</t>
  </si>
  <si>
    <t>Oblast:</t>
  </si>
  <si>
    <t>Východ</t>
  </si>
  <si>
    <t>Hl. projektant:</t>
  </si>
  <si>
    <t>qtnetopizde</t>
  </si>
  <si>
    <t>Oblast ocenění:</t>
  </si>
  <si>
    <t>Projekt. firma:</t>
  </si>
  <si>
    <t>Václav Vaidiš - Elektromontáže s.r.o.</t>
  </si>
  <si>
    <t>Kód materiálu</t>
  </si>
  <si>
    <t>Typ materiálu</t>
  </si>
  <si>
    <t>Popis</t>
  </si>
  <si>
    <t>Rozšířený popis</t>
  </si>
  <si>
    <t>Množství celkové</t>
  </si>
  <si>
    <t>MJ</t>
  </si>
  <si>
    <t>Cena jednotková</t>
  </si>
  <si>
    <t>Cena celková</t>
  </si>
  <si>
    <t>PS 01</t>
  </si>
  <si>
    <t>TRAFOSTANICE PTS - technologie</t>
  </si>
  <si>
    <t>330</t>
  </si>
  <si>
    <t>trafostanice VN/NN - technologická část</t>
  </si>
  <si>
    <t>1000017640</t>
  </si>
  <si>
    <t>vedl.</t>
  </si>
  <si>
    <t>VODIC H07V-K 70 ZZ (CYA)</t>
  </si>
  <si>
    <t>M</t>
  </si>
  <si>
    <t>1000326070</t>
  </si>
  <si>
    <t>OKO KABEL. TRUB. POCIN. CU  70X10 KU-V</t>
  </si>
  <si>
    <t>KS</t>
  </si>
  <si>
    <t>9876002500</t>
  </si>
  <si>
    <t>výk.</t>
  </si>
  <si>
    <t>VYK&gt; SROUB M10X40, 6-HR.HLAVA, POZ.</t>
  </si>
  <si>
    <t>DIN933-8.8-A2K</t>
  </si>
  <si>
    <t>1003206320</t>
  </si>
  <si>
    <t>SVORKA KOTEVNI TRMENOVA ELBA  144 107.1</t>
  </si>
  <si>
    <t>ALST 5,4-12,0 16L</t>
  </si>
  <si>
    <t>1003885900</t>
  </si>
  <si>
    <t>IZOLATOR ZAVESNY KOMPOZITNI 35KV</t>
  </si>
  <si>
    <t>SGH 25-2/M</t>
  </si>
  <si>
    <t>1000034960</t>
  </si>
  <si>
    <t>KLOUB ZAVESNY U6,5 120KN ELBA  235 191</t>
  </si>
  <si>
    <t>T16L ČEP19</t>
  </si>
  <si>
    <t>1004126110</t>
  </si>
  <si>
    <t>OKO KABEL.PLNE 36KV AL 50X12 ALU-F</t>
  </si>
  <si>
    <t>1002819320</t>
  </si>
  <si>
    <t>LANO 42-AL1/7ST1A 99,7% NEMAZANA DUSE</t>
  </si>
  <si>
    <t>ČSN EN 50182</t>
  </si>
  <si>
    <t>1003233460</t>
  </si>
  <si>
    <t>SVORKA PROUD. SROUB. ALST 8,9–12  167609</t>
  </si>
  <si>
    <t>1003040170</t>
  </si>
  <si>
    <t>TYC PL. EN AW 1350A EAL 99,5  40X 5MM 3M</t>
  </si>
  <si>
    <t>9876002700</t>
  </si>
  <si>
    <t>VYK&gt; SROUB M12X30, 6-HR.HLAVA, POZ.</t>
  </si>
  <si>
    <t>9876010400</t>
  </si>
  <si>
    <t>VYK&gt; PODLOZKA PRUZNA 12, POZ.</t>
  </si>
  <si>
    <t>DIN7980-230HV-A2K</t>
  </si>
  <si>
    <t>1003617580</t>
  </si>
  <si>
    <t>SPODEK POJIST. PS-E 38,5/63+HDA VNEJSI</t>
  </si>
  <si>
    <t>38,5KV+OMEZ.10KA 2DÍRY</t>
  </si>
  <si>
    <t>9876003000</t>
  </si>
  <si>
    <t>VYK&gt; SROUB M12X60, 6-HR.HLAVA, POZ.</t>
  </si>
  <si>
    <t>9876008400</t>
  </si>
  <si>
    <t>VYK&gt; MATICE M12, 6-HRANNA, POZ.</t>
  </si>
  <si>
    <t>DIN934-8-A2K</t>
  </si>
  <si>
    <t>9876009400</t>
  </si>
  <si>
    <t>VYK&gt; PODLOZKA PLOCHA 13 POZ.</t>
  </si>
  <si>
    <t>DIN125-140HV-A2K</t>
  </si>
  <si>
    <t>1004272620</t>
  </si>
  <si>
    <t>POJISTKA VN VVT-D3 38,5kV 20A ETI 537 mm</t>
  </si>
  <si>
    <t>1002809220</t>
  </si>
  <si>
    <t>TAB. PLECH PODKLAD SJZ–LINIE/DTS–VELKY</t>
  </si>
  <si>
    <t>210X297, PLECH</t>
  </si>
  <si>
    <t>9876009300</t>
  </si>
  <si>
    <t>VYK&gt; PODLOZKA PLOCHA 10,5 POZ.</t>
  </si>
  <si>
    <t>1003123740</t>
  </si>
  <si>
    <t>BTS-J400 UPEV. TRMEN TRUBKY 75-90 MM</t>
  </si>
  <si>
    <t>1000214980</t>
  </si>
  <si>
    <t>TRUBKA S HRDLEM PVC 75/67,8/6000 TRIDA 4</t>
  </si>
  <si>
    <t>1000325920</t>
  </si>
  <si>
    <t>KRYT VYVODOV.TRUBEK PLAST.60-90MM CWS</t>
  </si>
  <si>
    <t>R OHYBU KABELU 0,870M</t>
  </si>
  <si>
    <t>9880001150</t>
  </si>
  <si>
    <t>OPT&gt;BARVA AKRY.ROZPOUST.BEZOVA-ZAKL 1L</t>
  </si>
  <si>
    <t>PRAIMEX HS</t>
  </si>
  <si>
    <t>L</t>
  </si>
  <si>
    <t>9880001200</t>
  </si>
  <si>
    <t>OPT&gt;BARVA AKRYL.ROZPOUST. ZELENA-VRCH 1L</t>
  </si>
  <si>
    <t>NORMAPREN 41, RAL 6011</t>
  </si>
  <si>
    <t>9880001600</t>
  </si>
  <si>
    <t>OPT&gt;REDIDLO DO SYNT.BAREV S 6006 1L</t>
  </si>
  <si>
    <t>S 6006</t>
  </si>
  <si>
    <t>1000037210</t>
  </si>
  <si>
    <t>PRICHYTKA SONAP PR.55- 74 MM      637574</t>
  </si>
  <si>
    <t>637 574</t>
  </si>
  <si>
    <t>1000015610</t>
  </si>
  <si>
    <t>KABEL 1-AYKY-J 3X240+120MM2</t>
  </si>
  <si>
    <t>1000036790</t>
  </si>
  <si>
    <t>OKO KABEL.PLNE 36KV AL 120X12 ALU-F</t>
  </si>
  <si>
    <t>1000036830</t>
  </si>
  <si>
    <t>OKO KABEL.PLNE 36KV AL 240X12 ALU-F</t>
  </si>
  <si>
    <t>1000174110</t>
  </si>
  <si>
    <t>TRUBKA KORUG.OHEBNA KORUFL. 90 CERNA 50M</t>
  </si>
  <si>
    <t>1004219300</t>
  </si>
  <si>
    <t>POJISTKA NOZOVA ETI NV/NH2 C GG 160A</t>
  </si>
  <si>
    <t>1004219290</t>
  </si>
  <si>
    <t>POJISTKA NOZOVA ETI NV/NH2 C GG 125A</t>
  </si>
  <si>
    <t>1004219270</t>
  </si>
  <si>
    <t>POJISTKA NOZOVA ETI NV/NH2 C GG 80A</t>
  </si>
  <si>
    <t>1000291460</t>
  </si>
  <si>
    <t>PASEK VAZACI KABEL. VPC 4/200 BAL-100KS</t>
  </si>
  <si>
    <t>BAL</t>
  </si>
  <si>
    <t>1003682360</t>
  </si>
  <si>
    <t>STITEK KAB. VKLADACI 60X24 3580 BAL-50KS</t>
  </si>
  <si>
    <t>1002808780</t>
  </si>
  <si>
    <t>TAB. SMALT SJZ–DTS–ZN+CL–VL. OBJEKT</t>
  </si>
  <si>
    <t>210X297,ROVNÁ</t>
  </si>
  <si>
    <t>1003202400</t>
  </si>
  <si>
    <t>TAB. SMALT SJZ–DTS–ZN+CL–DOPLN. OBJEKT</t>
  </si>
  <si>
    <t>297X70, ROVNÁ</t>
  </si>
  <si>
    <t>1002809080</t>
  </si>
  <si>
    <t>TAB. SMALT SJZ–LINIE–ZN+CL–STOZ.1X</t>
  </si>
  <si>
    <t>140X210, ROVNÁ</t>
  </si>
  <si>
    <t>1004345950</t>
  </si>
  <si>
    <t>TABULKA SMALT USJZ STOJ STOZ VVN,VN</t>
  </si>
  <si>
    <t>210x297 mm</t>
  </si>
  <si>
    <t>9880010100</t>
  </si>
  <si>
    <t>OPT&gt;PASKA UPINACI NEREZ. LEHKA 9,5/0,4MM</t>
  </si>
  <si>
    <t>KLAHOS, B833/50 (B133)</t>
  </si>
  <si>
    <t>9880010600</t>
  </si>
  <si>
    <t>OPT&gt;SPONA UPINACI NEREZ. LEHKA 9,5MM</t>
  </si>
  <si>
    <t>KLAHOS, S 153</t>
  </si>
  <si>
    <t>1000199950</t>
  </si>
  <si>
    <t>TAB.SMALT3X–VYS PRIBL EZ ZAK HAS VST ZAK</t>
  </si>
  <si>
    <t>297X297, PLOCHÁ</t>
  </si>
  <si>
    <t>1000055370</t>
  </si>
  <si>
    <t>TAB.SMALT–VN DOTYKAT SE EZ DRAT ZEM SPAD</t>
  </si>
  <si>
    <t>210X297, PLOCHÁ</t>
  </si>
  <si>
    <t>9870011980</t>
  </si>
  <si>
    <t>VYK&gt; PODLOZKA PLAST.PLOCHA 4,3 DIN125</t>
  </si>
  <si>
    <t>9876005100</t>
  </si>
  <si>
    <t>VYK&gt; SROUB M4X12, VALCOVA HLAVA, POZ.</t>
  </si>
  <si>
    <t>DIN84-8.8-A2K</t>
  </si>
  <si>
    <t>9876008000</t>
  </si>
  <si>
    <t>VYK&gt; MATICE M4, 6-HRANNA, POZ.</t>
  </si>
  <si>
    <t>9876009000</t>
  </si>
  <si>
    <t>VYK&gt; PODLOZKA PLOCHA 4,3 POZ.</t>
  </si>
  <si>
    <t>9880003200</t>
  </si>
  <si>
    <t>OPT&gt;BARVA ALKYD.ROZP.S2013 ZELENA-VRCH1L</t>
  </si>
  <si>
    <t>EMAIL S2013/5300</t>
  </si>
  <si>
    <t>9880003300</t>
  </si>
  <si>
    <t>OPT&gt;BARVA ALKYD.ROZP.S2013 ZLUTA-VRCH 1L</t>
  </si>
  <si>
    <t>EMAIL S2013/6200</t>
  </si>
  <si>
    <t>9876002400</t>
  </si>
  <si>
    <t>VYK&gt; SROUB M10X30, 6-HR.HLAVA, POZ.</t>
  </si>
  <si>
    <t>9876008300</t>
  </si>
  <si>
    <t>VYK&gt; MATICE M10, 6-HRANNA, POZ.</t>
  </si>
  <si>
    <t>9876010300</t>
  </si>
  <si>
    <t>VYK&gt; PODLOZKA PRUZNA 10, POZ.</t>
  </si>
  <si>
    <t>9880006600</t>
  </si>
  <si>
    <t>PASKA ZEMNICI FEZN 30x4</t>
  </si>
  <si>
    <t>KG</t>
  </si>
  <si>
    <t>1000040380</t>
  </si>
  <si>
    <t>SVORKA SR02 - SPOJENI PASEK 30X4</t>
  </si>
  <si>
    <t>1000039080</t>
  </si>
  <si>
    <t>TRUBKA SMRST.RPK 40/16/1000  CERNA</t>
  </si>
  <si>
    <t>9870011550</t>
  </si>
  <si>
    <t>VYK&gt; GUMOASFALT SA 12</t>
  </si>
  <si>
    <t>9870011010</t>
  </si>
  <si>
    <t>VYK&gt; SMES BETONOVA C12/15 XC0</t>
  </si>
  <si>
    <t>M3</t>
  </si>
  <si>
    <t>9870011600</t>
  </si>
  <si>
    <t>VYK&gt; REZIVO HRANOL JEHLICNATE DO120CM2</t>
  </si>
  <si>
    <t>9870011610</t>
  </si>
  <si>
    <t>VYK&gt; REZIVO DESKOVE JEHLICNATE NEOPRAC</t>
  </si>
  <si>
    <t>9870011700</t>
  </si>
  <si>
    <t>VYK&gt; SEMENO TRAVNI</t>
  </si>
  <si>
    <t>9870031000</t>
  </si>
  <si>
    <t>VYK&gt; OZ OCELOVY KOTEVNI TRN PR.6/600MM</t>
  </si>
  <si>
    <t>9870031100</t>
  </si>
  <si>
    <t>VYK&gt; OZ MALTOVA SMES PRO CHEM. KOTVENI</t>
  </si>
  <si>
    <t>9870031200</t>
  </si>
  <si>
    <t>VYK&gt; OZ SVAR.OCEL.SIT 0,1X0,1M,DRAT4MM</t>
  </si>
  <si>
    <t>M2</t>
  </si>
  <si>
    <t>9870030900</t>
  </si>
  <si>
    <t>VYK&gt; OZ ADHEZNI MUSTEK</t>
  </si>
  <si>
    <t>9870030700</t>
  </si>
  <si>
    <t>VYK&gt; OZ OCHRAN.PROSTREDEK NA KOMP.SMES</t>
  </si>
  <si>
    <t>9870030600</t>
  </si>
  <si>
    <t>VYK&gt; OZ KOMP.SMES PRO NEPROPUST.BETONU</t>
  </si>
  <si>
    <t>9870031300</t>
  </si>
  <si>
    <t>VYK&gt; OK PROSTR. PROTI MIKROKOROZI+TMEL</t>
  </si>
  <si>
    <t>9880001500</t>
  </si>
  <si>
    <t>OPT&gt;BARVA AKRYL.ROZPOUST.CERVENA-VRCH 1L</t>
  </si>
  <si>
    <t>NORMAPREN 41, RAL 3020</t>
  </si>
  <si>
    <t>9870039000</t>
  </si>
  <si>
    <t>VYK&gt; MATERIAL PRO ZABEZPECENI VYKOPU</t>
  </si>
  <si>
    <t>SADA</t>
  </si>
  <si>
    <t>9870039100</t>
  </si>
  <si>
    <t>VYK&gt; MATERIAL ZAJISTENI STEN KABEL. RYH</t>
  </si>
  <si>
    <t>9870020290</t>
  </si>
  <si>
    <t>VYK&gt; PISEK ZASYPOVY FR.0-4</t>
  </si>
  <si>
    <t>1000327780</t>
  </si>
  <si>
    <t>FOLIE VYSTR. BLESK 330/0,4 CERVENA 125M</t>
  </si>
  <si>
    <t>FÓLIE VÝSTR.S BLESKEM 330X0,4 ČERV.</t>
  </si>
  <si>
    <t>1000174000</t>
  </si>
  <si>
    <t>TRUBKA KORUG.OHEBNA KORUFL.110 CERNA 50M</t>
  </si>
  <si>
    <t>1000006840</t>
  </si>
  <si>
    <t>UCPAVKY OCHR. KLOB. PR. 110</t>
  </si>
  <si>
    <t>SO 02</t>
  </si>
  <si>
    <t>kabely NN</t>
  </si>
  <si>
    <t>320</t>
  </si>
  <si>
    <t xml:space="preserve">vedení kabelové NN </t>
  </si>
  <si>
    <t>1000037200</t>
  </si>
  <si>
    <t>PRICHYTKA SONAP PR.41- 54 MM     637554</t>
  </si>
  <si>
    <t>637 554</t>
  </si>
  <si>
    <t>1000084880</t>
  </si>
  <si>
    <t>SPOJKA 1KV SSU4-L(3x185-240+1x95-120)</t>
  </si>
  <si>
    <t>1X SPOJKA BEZ SPOJOVAČ</t>
  </si>
  <si>
    <t>1000085240</t>
  </si>
  <si>
    <t>SPOJKA KABEL 36KV AL 240 ALU-ZE</t>
  </si>
  <si>
    <t>1000085270</t>
  </si>
  <si>
    <t>SPOJKA KABEL 36KV AL 120 ALU-ZE</t>
  </si>
  <si>
    <t>1000015140</t>
  </si>
  <si>
    <t>KABEL 1-AYKY-J 4X70MM2</t>
  </si>
  <si>
    <t>1002897950</t>
  </si>
  <si>
    <t>SPOJKA KAB 0,6/1KV 70-95MM2 PXE-SU6</t>
  </si>
  <si>
    <t>1003505390</t>
  </si>
  <si>
    <t>SPOJOVAC SROUB. 332 805 602 25-185 MM2</t>
  </si>
  <si>
    <t>1000015130</t>
  </si>
  <si>
    <t>KABEL 1-AYKY-J 4X50MM2</t>
  </si>
  <si>
    <t>1000037190</t>
  </si>
  <si>
    <t>PRICHYTKA SONAP PR.29- 40 MM      637540</t>
  </si>
  <si>
    <t>637 540</t>
  </si>
  <si>
    <t>1000085290</t>
  </si>
  <si>
    <t>SPOJKA KABEL 36KV AL 70 ALU-ZE</t>
  </si>
  <si>
    <t>1000313470</t>
  </si>
  <si>
    <t>SPOJKA PRIMA 1KV SSU 2C-L (35-95)</t>
  </si>
  <si>
    <t>1000055870</t>
  </si>
  <si>
    <t>STITEK PVC NA KABELU-359050</t>
  </si>
  <si>
    <t>1000291130</t>
  </si>
  <si>
    <t>PASEK VAZACI KABEL. VPC 5/430 BAL-100KS</t>
  </si>
  <si>
    <t>1003301650</t>
  </si>
  <si>
    <t>TRUBICE SMRST SR1F 25,4-12,7/1200 ZZ.</t>
  </si>
  <si>
    <t>1002935270</t>
  </si>
  <si>
    <t>DESKA ZAKRYT.DEKAB PE 125/4 CERVENA 1M</t>
  </si>
  <si>
    <t>DEKAB 125/4</t>
  </si>
  <si>
    <t>1002935280</t>
  </si>
  <si>
    <t>DESKA ZAKRYT.DEKAB PE 300/4 CERVENA 1M</t>
  </si>
  <si>
    <t>DEKAB 300/4</t>
  </si>
  <si>
    <t>SO 03</t>
  </si>
  <si>
    <t>Náhradní zdroj</t>
  </si>
  <si>
    <t>1000249120</t>
  </si>
  <si>
    <t>SKRIN ROZPOJOVACI SR822/NKW2 DCK</t>
  </si>
  <si>
    <t>1003559310</t>
  </si>
  <si>
    <t>KERAMZIT VEL.2 PYTEL 22 LITRU PRO SKRINE</t>
  </si>
  <si>
    <t>KERAMZIT LIAPOR 1-4MM</t>
  </si>
  <si>
    <t>Dodávky zhotovitele celkem:</t>
  </si>
  <si>
    <t>OCENĚNÉ PRÁCE</t>
  </si>
  <si>
    <t>Kód práce</t>
  </si>
  <si>
    <t>Typ práce</t>
  </si>
  <si>
    <t>Zatřízení nákladů</t>
  </si>
  <si>
    <t>Elektromontážní a Stavební (zemní) práce</t>
  </si>
  <si>
    <t>Mechanizace</t>
  </si>
  <si>
    <t>NH celk.</t>
  </si>
  <si>
    <t>Sazba</t>
  </si>
  <si>
    <t>Cena celk.</t>
  </si>
  <si>
    <t>Cena jedn.</t>
  </si>
  <si>
    <t>PDEB58A</t>
  </si>
  <si>
    <t>D</t>
  </si>
  <si>
    <t>315</t>
  </si>
  <si>
    <t>MONTAZ TRAFA NA STOZAROVOU TS-NAD 400KVA</t>
  </si>
  <si>
    <t>PDQB07A</t>
  </si>
  <si>
    <t>335</t>
  </si>
  <si>
    <t>PROPOJ.TRAFA DTS NA UZEM.SOUSTAVU</t>
  </si>
  <si>
    <t>PDEB57A</t>
  </si>
  <si>
    <t>MONTAZ TRAFA NA STOZAROVOU TS-DO 400KVA</t>
  </si>
  <si>
    <t>PDEB16A</t>
  </si>
  <si>
    <t>MANIPUL.+ODVOZ STAV.TRAFA VN/NN NA SKLAD</t>
  </si>
  <si>
    <t>NEB01</t>
  </si>
  <si>
    <t>PXDB17A</t>
  </si>
  <si>
    <t>VODIC VN 42-AL1/7-ST1A (42/7) 9,00MM</t>
  </si>
  <si>
    <t>PLSB10A</t>
  </si>
  <si>
    <t>RETEZEC JK IZ. 70/530 ALST   9,0-16,0MM</t>
  </si>
  <si>
    <t>PLUB44A</t>
  </si>
  <si>
    <t>SPOJ SROUB. PROUDOVY ALST 9,00-12,00MM</t>
  </si>
  <si>
    <t>PLSB26A</t>
  </si>
  <si>
    <t>RETEZEC JK PLAST 35KV ALST   5,4-12,0MM</t>
  </si>
  <si>
    <t>PBTB60A</t>
  </si>
  <si>
    <t>UKONCENI ALST 7,7-9,4MM KABEL.OKEM</t>
  </si>
  <si>
    <t>O</t>
  </si>
  <si>
    <t>PBXB06A</t>
  </si>
  <si>
    <t>SPOJOVACI VEDENI AL TYC 40/5MM (D=3M)</t>
  </si>
  <si>
    <t>PCIB32A</t>
  </si>
  <si>
    <t>UKONCENI PASU AL DO 50/10MM NA PRISTROJI</t>
  </si>
  <si>
    <t>PXJB32A</t>
  </si>
  <si>
    <t>323</t>
  </si>
  <si>
    <t>PTS630SIROKA-KONZOLA POJ. SPODKU VN, PAR</t>
  </si>
  <si>
    <t>PÁR</t>
  </si>
  <si>
    <t>PCSB60A</t>
  </si>
  <si>
    <t>SPODEK POJ.VENK.35KV OMEZOVAC,UCHYC.VNEJ</t>
  </si>
  <si>
    <t>PCZB40A</t>
  </si>
  <si>
    <t>POJISTKA VN PRO 35KV 20A PR45/537</t>
  </si>
  <si>
    <t>PBUB08A</t>
  </si>
  <si>
    <t>TABULKA VN BEZP.VYSTR.STAV.PRIH.ST.SMALT</t>
  </si>
  <si>
    <t>PBEB19A</t>
  </si>
  <si>
    <t>OTVOR V PLECHU DO 4MM D 16-21MM</t>
  </si>
  <si>
    <t>PJJB30A</t>
  </si>
  <si>
    <t>391</t>
  </si>
  <si>
    <t>OK OSETRENI OCELOVE KONSTRUKCE STOZ. ST2</t>
  </si>
  <si>
    <t>PXJB68A</t>
  </si>
  <si>
    <t>PTS630UZKA-DRZAK TRUBEK RST SVS-U ZADY</t>
  </si>
  <si>
    <t>PXJB14A</t>
  </si>
  <si>
    <t>322</t>
  </si>
  <si>
    <t>BTS400-PTS630-TRMEN TRUBKY 75-90</t>
  </si>
  <si>
    <t>PBBB34A</t>
  </si>
  <si>
    <t>TRUBKA SVODOVA PVC PR.75/6M PEVNE ULOZ.</t>
  </si>
  <si>
    <t>PBBB43A</t>
  </si>
  <si>
    <t>HLAVICE VYVOD. PLAST. TRUBEK 60-90MM CWS</t>
  </si>
  <si>
    <t>PXJB35A</t>
  </si>
  <si>
    <t>PTS630SIROKA-KONZOLA VYLOZENA POD RST</t>
  </si>
  <si>
    <t>PGDB77A</t>
  </si>
  <si>
    <t>NATER ROZP. BEZOVA ZAKLAD NA ZEMI FEZN</t>
  </si>
  <si>
    <t>PGDB03A</t>
  </si>
  <si>
    <t>NATER ROZP. ZELENA VRCHNI NA ZEMI FEZN</t>
  </si>
  <si>
    <t>PHJB05A</t>
  </si>
  <si>
    <t>MONTAZ OCELOPLECH.ROZVODNICE DO 200KG</t>
  </si>
  <si>
    <t>PCHB27A</t>
  </si>
  <si>
    <t>PRICHYTKA SONAP TYP 637574-KABEL D55-74</t>
  </si>
  <si>
    <t>PHJB85A</t>
  </si>
  <si>
    <t>MONTAZ ROZVADECU -DO 100 KG</t>
  </si>
  <si>
    <t>PSMB09A</t>
  </si>
  <si>
    <t>KABEL 1-AYKY-J 3X240+120MM2,VOLNE ULOZEN</t>
  </si>
  <si>
    <t>PSMB18A</t>
  </si>
  <si>
    <t>KABEL 1-AYKY-J 3X240+120MM2,PEVNE ULOZEN</t>
  </si>
  <si>
    <t>PCIB20A</t>
  </si>
  <si>
    <t>UKONC.A ZAP.VODICE AL 120 MM2 VC.OKA-M12</t>
  </si>
  <si>
    <t>PCIB23A</t>
  </si>
  <si>
    <t>UKONC.A ZAP.VODICE AL 240 MM2 VC.OKA-M12</t>
  </si>
  <si>
    <t>PCIB58A</t>
  </si>
  <si>
    <t>UKONC.KAB.DO 4X240 BEZ TRMENU,BEZ OK</t>
  </si>
  <si>
    <t>PELB42A</t>
  </si>
  <si>
    <t>215</t>
  </si>
  <si>
    <t>TRUBKA KORUG. PE KORUFLEX 90/74 OHEBNA</t>
  </si>
  <si>
    <t>PENB25A</t>
  </si>
  <si>
    <t>ZATAZENI LANA DO KANALKU-TVARNIC.TRASY</t>
  </si>
  <si>
    <t>PFLB65A</t>
  </si>
  <si>
    <t>POJISTKA NOZOVA NN VEL.2 GG 160A</t>
  </si>
  <si>
    <t>PFLB64A</t>
  </si>
  <si>
    <t>POJISTKA NOZOVA NN VEL.2 GG 125A</t>
  </si>
  <si>
    <t>PFLB62A</t>
  </si>
  <si>
    <t>POJISTKA NOZOVA NN VEL.2 GG  80A</t>
  </si>
  <si>
    <t>PCHB31A</t>
  </si>
  <si>
    <t>ZNACENI SJZ KABELU SKRIN,ROZVAD-NOVA VED</t>
  </si>
  <si>
    <t>PBUB70A</t>
  </si>
  <si>
    <t>TABULKA SJZ DTS ZDENA+PR.STOZ.297X210SM</t>
  </si>
  <si>
    <t>PBUB94A</t>
  </si>
  <si>
    <t>TABULKA SJZ DTS DOPLNKOVA DVERE SMALT</t>
  </si>
  <si>
    <t>PBUB80A</t>
  </si>
  <si>
    <t>TABULKA SJZ 1X VEDENI VN PRIH.ST. SMALT</t>
  </si>
  <si>
    <t>PLZB80A</t>
  </si>
  <si>
    <t>OSAZENI TABULKY CISLOV.NA STAV.PRIHR.ST.</t>
  </si>
  <si>
    <t>PLZB85A</t>
  </si>
  <si>
    <t>PHGB18A</t>
  </si>
  <si>
    <t>TABULKA BEZP. 9001-3DILNA STANICNI SMALT</t>
  </si>
  <si>
    <t>PBUB09A</t>
  </si>
  <si>
    <t>TABULKA VN BEZP.VYSTR.NOVY PRIH.ST.SMALT</t>
  </si>
  <si>
    <t>PDQB08A</t>
  </si>
  <si>
    <t>1X NATER UZEMNENI NA POVRCHU ZELENOZLUTA</t>
  </si>
  <si>
    <t>PDQB02A</t>
  </si>
  <si>
    <t>UZEMNENI NA POVRCHU-PASKA FEZN 30X4MM</t>
  </si>
  <si>
    <t>PDQB09A</t>
  </si>
  <si>
    <t>VYRAZENI HODNOTY UZEMNENI DO PASKY 30/4</t>
  </si>
  <si>
    <t>PDQB13A</t>
  </si>
  <si>
    <t>336</t>
  </si>
  <si>
    <t>UZEMNENI V ZEMI-PASKA FEZN 30X4MM</t>
  </si>
  <si>
    <t>PDQB64A</t>
  </si>
  <si>
    <t>OCHRANA PRECHODU ZEM-VZDUCH UZEM.PAS30/4</t>
  </si>
  <si>
    <t>PRAB01A</t>
  </si>
  <si>
    <t>217</t>
  </si>
  <si>
    <t>RYHY 35X50CM ZASTAV.UZEMI TR3</t>
  </si>
  <si>
    <t>PRAB04A</t>
  </si>
  <si>
    <t>RYHY 35X65CM ZASTAV.UZEMI TR3</t>
  </si>
  <si>
    <t>PRAB07A</t>
  </si>
  <si>
    <t>RYHY 35X85CM ZASTAV.UZEMI TR3</t>
  </si>
  <si>
    <t>PRAB19A</t>
  </si>
  <si>
    <t>RYHY 50X100CM ZASTAV.UZEMI TR3</t>
  </si>
  <si>
    <t>PECB92A</t>
  </si>
  <si>
    <t>UPRAVA BET.HLAVY ZAKLADU-PRIHRAD.STOZAR</t>
  </si>
  <si>
    <t>PECB70A</t>
  </si>
  <si>
    <t>230</t>
  </si>
  <si>
    <t>ROZBOURANI BETONOVEHO ZAKLADU</t>
  </si>
  <si>
    <t>PECB71A</t>
  </si>
  <si>
    <t>ZAKL.BETON C12/15 DO5M3 DO BEDN.BEZ DOPR</t>
  </si>
  <si>
    <t>PECB94A</t>
  </si>
  <si>
    <t>MONTAZ BEDNENI PRO ZAKLAD STOZARU VC.MAT</t>
  </si>
  <si>
    <t>PRDB19A</t>
  </si>
  <si>
    <t>235</t>
  </si>
  <si>
    <t>NALOZENI SUTE NA DOPRAVNI PROSTREDEK</t>
  </si>
  <si>
    <t>T</t>
  </si>
  <si>
    <t>PRDB31A</t>
  </si>
  <si>
    <t>ODSTR POROSTU, MEKKY STR HUSTY DO 25 M2</t>
  </si>
  <si>
    <t>PRDB90A</t>
  </si>
  <si>
    <t>ZRIZENI VEGETACNI VRSTVY(ZELEN)NAD VYKOP</t>
  </si>
  <si>
    <t>PRDB91A</t>
  </si>
  <si>
    <t>OBNOVA VEGETACNI VRSTVY(ZELEN)MIMO VYKOP</t>
  </si>
  <si>
    <t>PRGB83A</t>
  </si>
  <si>
    <t>ODKOP ZEMINY RUCNE NAD OKOL.TEREN,TR.3-4</t>
  </si>
  <si>
    <t>PRGB93A</t>
  </si>
  <si>
    <t>NASYP ZEMIN TR.3-4,SLOZENI,ROZPROSTRENI</t>
  </si>
  <si>
    <t>PJJB16A</t>
  </si>
  <si>
    <t>OZ OTVOR DO BET. PR.20/300MM+KOTEVNI TRN</t>
  </si>
  <si>
    <t>PJJB17A</t>
  </si>
  <si>
    <t>OZ OCELOVA SIT 0,1X 0,1M/4MM +PRIPEVNENI</t>
  </si>
  <si>
    <t>PJJB14A</t>
  </si>
  <si>
    <t>OZ AM ADHEZNI MUSTEK</t>
  </si>
  <si>
    <t>PJJB12A</t>
  </si>
  <si>
    <t>OZ OPKS OCHRAN. PROSTREDEK PRO KOMP.SMES</t>
  </si>
  <si>
    <t>PJJB11A</t>
  </si>
  <si>
    <t>OZ KS KOMP.SMES PRO NEPROPUSTNOST BETONU</t>
  </si>
  <si>
    <t>PJJB15A</t>
  </si>
  <si>
    <t>OZ OCISTENI BETONU PRI OPR.HLAVY ZAKLADU</t>
  </si>
  <si>
    <t>PJJB35A</t>
  </si>
  <si>
    <t>OK ZAFIXOVANI STOJINY STOZ.NN,VN VC.MECH</t>
  </si>
  <si>
    <t>PJJB31A</t>
  </si>
  <si>
    <t>OK OSETRENI ATMOFIX KONSTRUKCE STOZ. SA3</t>
  </si>
  <si>
    <t>PGDB18A</t>
  </si>
  <si>
    <t>NATER ROZP. CERVENA VRCHNI NA ZEMI NA FE</t>
  </si>
  <si>
    <t>PRAB17A</t>
  </si>
  <si>
    <t>RYHY 50X85CM ZASTAV.UZEMI TR4</t>
  </si>
  <si>
    <t>PRDB50A</t>
  </si>
  <si>
    <t>KAB.LOZE PISKOVE NN SIRE 35 CM,BEZ ZAKR.</t>
  </si>
  <si>
    <t>PRDB15A</t>
  </si>
  <si>
    <t>NAKLADANI VYKOPKU RUCNE,TR.1-4</t>
  </si>
  <si>
    <t>PRDB87A</t>
  </si>
  <si>
    <t>KRYTI KABELU VYSTRAZNOU FOLII SIRKY 33CM</t>
  </si>
  <si>
    <t>PELB43A</t>
  </si>
  <si>
    <t>TRUBKA KORUG. PE KORUFLEX 110/91 OHEBNA</t>
  </si>
  <si>
    <t>PCHB40A</t>
  </si>
  <si>
    <t>PRIPL.NA ZATAH. KABELU V OCHRANNE TRUBCE</t>
  </si>
  <si>
    <t>PSMB06A</t>
  </si>
  <si>
    <t>KABEL 1-AYKY-J 3X120+70MM2,VOLNE ULOZENY</t>
  </si>
  <si>
    <t>PSMB04A</t>
  </si>
  <si>
    <t>KABEL 1-AYKY-J 4X50MM2,VOLNE ULOZENY</t>
  </si>
  <si>
    <t>PCIB52A</t>
  </si>
  <si>
    <t>UKONC.KAB.3X120+70 BEZ KONC.,OKA(12/10)</t>
  </si>
  <si>
    <t>PCIB49A</t>
  </si>
  <si>
    <t>UKONC.KAB. 4X50 BEZ KONCOVKY,VC.OK (M10)</t>
  </si>
  <si>
    <t>PFRB23A</t>
  </si>
  <si>
    <t>324</t>
  </si>
  <si>
    <t>SKRIN SR822/NKW2 DCK 24X400A LIST PILIR</t>
  </si>
  <si>
    <t>PCIB12A</t>
  </si>
  <si>
    <t>UKONC.A ZAP.VODICE 240MM2 SVORK.V ROZV.</t>
  </si>
  <si>
    <t>PCIB09A</t>
  </si>
  <si>
    <t>UKONC.A ZAP.VODICE 120MM2 SVORK.V ROZV.</t>
  </si>
  <si>
    <t>PCHB26A</t>
  </si>
  <si>
    <t>PRICHYTKA SONAP TYP 637554-KABEL D41-54</t>
  </si>
  <si>
    <t>PCLB81A</t>
  </si>
  <si>
    <t>SPOJKA KAB.SMRST. 1KV SSU4-L (3x240+1x120)</t>
  </si>
  <si>
    <t>PSMB05A</t>
  </si>
  <si>
    <t>KABEL 1-AYKY-J 4X70MM2,VOLNE ULOZENY</t>
  </si>
  <si>
    <t>PCIB55A</t>
  </si>
  <si>
    <t>UKONC.KAB.DO 4X 95 BEZ TRMENU,BEZ OK</t>
  </si>
  <si>
    <t>PCIB08A</t>
  </si>
  <si>
    <t>UKONC.A ZAP.VODICE 95MM2 SVORK.V ROZVAD.</t>
  </si>
  <si>
    <t>PCIB07A</t>
  </si>
  <si>
    <t>UKONC.A ZAP.VODICE 70MM2 SVORK.V ROZVAD.</t>
  </si>
  <si>
    <t>PCMB87A</t>
  </si>
  <si>
    <t>SPOJKA KAB.ZALEV. 1KV AL4X70RE A 4X70SE</t>
  </si>
  <si>
    <t>PCIB69A</t>
  </si>
  <si>
    <t>UKONC.KAB.DO 4X 50 BEZ TRMENU,BEZ OK</t>
  </si>
  <si>
    <t>PCIB06A</t>
  </si>
  <si>
    <t>UKONC.A ZAP.VODICE 50MM2 SVORK.V ROZVAD.</t>
  </si>
  <si>
    <t>PCHB25A</t>
  </si>
  <si>
    <t>PRICHYTKA SONAP TYP 637540-KABEL D29-40</t>
  </si>
  <si>
    <t>PCLB79A</t>
  </si>
  <si>
    <t>SPOJKA KAB.SMRST. 1KV SSU2C-L PRO AL4X70</t>
  </si>
  <si>
    <t>PCHB32A</t>
  </si>
  <si>
    <t>ZNACENI SJZ KABELU SKRIN,ROZVAD-STAV.VED</t>
  </si>
  <si>
    <t>PCHB34A</t>
  </si>
  <si>
    <t>ZNACENI SJZ KABEL.TRAS+SOUBORU-STAV.VED.</t>
  </si>
  <si>
    <t>PLZB01A</t>
  </si>
  <si>
    <t>POPIS POJ.KAB.SKRINI SJZ LAK.POPISOVACEM</t>
  </si>
  <si>
    <t>PDQB10A</t>
  </si>
  <si>
    <t>ZNACENI UZEMNENI FEZN 30/4 SMRST.TRUBICI</t>
  </si>
  <si>
    <t>PRAB52A</t>
  </si>
  <si>
    <t>RYHY 80X85CM ZASTAV.UZEMI TR3</t>
  </si>
  <si>
    <t>PRDB53A</t>
  </si>
  <si>
    <t>KAB.LOZE PISKOVE NN SIRE 80 CM,BEZ ZAKR.</t>
  </si>
  <si>
    <t>PRDB85A</t>
  </si>
  <si>
    <t>KRYTI KABELU VN PE DESKOU SIRKY 425 MM</t>
  </si>
  <si>
    <t>PRAB16A</t>
  </si>
  <si>
    <t>RYHY 50X85CM ZASTAV.UZEMI TR3</t>
  </si>
  <si>
    <t>PRDB51A</t>
  </si>
  <si>
    <t>KAB.LOZE PISKOVE NN SIRE 50 CM,BEZ ZAKR.</t>
  </si>
  <si>
    <t>PRDB84A</t>
  </si>
  <si>
    <t>KRYTI KABELU VN PE DESKOU SIRKY 300 MM</t>
  </si>
  <si>
    <t>PRGB32A</t>
  </si>
  <si>
    <t>VYKOP JAMY ZASTAVENE UZEMI TR.3</t>
  </si>
  <si>
    <t>PRGB36A</t>
  </si>
  <si>
    <t>ZASYP JAMY ZASTAVENE UZEMI TR.3</t>
  </si>
  <si>
    <t>Oceněné práce celkem:</t>
  </si>
  <si>
    <t>NEB02</t>
  </si>
  <si>
    <t>ROZ.RST-0663/4824,SVS-H NA KONZ.(8X400A)</t>
  </si>
  <si>
    <t>hlav.</t>
  </si>
  <si>
    <t>1003556190</t>
  </si>
  <si>
    <t>PTS SIROKA 630-KONZOLA POJISTEK VN</t>
  </si>
  <si>
    <t>HRPTS02003</t>
  </si>
  <si>
    <t>1003556090</t>
  </si>
  <si>
    <t>HRPTS01011</t>
  </si>
  <si>
    <t>1003556220</t>
  </si>
  <si>
    <t>PTS SIROKA 630-KONZOLA VYLOZENA POD RST</t>
  </si>
  <si>
    <t>HRPTS02006</t>
  </si>
  <si>
    <t>1000285320</t>
  </si>
  <si>
    <t>1003679160</t>
  </si>
  <si>
    <t>1004371520</t>
  </si>
  <si>
    <t>trafa</t>
  </si>
  <si>
    <t>Bezpředmětné</t>
  </si>
  <si>
    <t>PTS SIRIKA-DRZAK TRUBEK RST SVS-H</t>
  </si>
  <si>
    <t>KABELOVÝ KRYT POD SKRIN SVS-H - NEREZ</t>
  </si>
  <si>
    <t>FAB 3***PROFI DZNS/35+10 3KLÍČE</t>
  </si>
  <si>
    <t>VLOZKA JEDNOSTRANNA CYLINDRICKÁ 35MM 30°</t>
  </si>
  <si>
    <t xml:space="preserve">REPASOVÁNÍ TRANSFORMATORU 400kVA 35/0,42kV </t>
  </si>
  <si>
    <t xml:space="preserve">TRANSFORMATOR 400kVA 35/0,42kV ELIN </t>
  </si>
  <si>
    <t>TDO-402A03S5K-99</t>
  </si>
  <si>
    <t>NKK - H</t>
  </si>
  <si>
    <t>RAL6011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</si>
</sst>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0.0;\-###0.0"/>
    <numFmt numFmtId="165" formatCode="####;\-####"/>
    <numFmt numFmtId="166" formatCode="#,##0.0;\-#,##0.0"/>
    <numFmt numFmtId="167" formatCode="#,##0.000;\-#,##0.000"/>
    <numFmt numFmtId="168" formatCode="###0.00000;\-###0.00000"/>
    <numFmt numFmtId="169" formatCode="mm/dd/yy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mbria"/>
      <family val="2"/>
    </font>
    <font>
      <b/>
      <sz val="11"/>
      <name val="Cambria"/>
      <family val="2"/>
    </font>
    <font>
      <sz val="10"/>
      <name val="Cambria"/>
      <family val="2"/>
    </font>
    <font>
      <sz val="11"/>
      <color indexed="57"/>
      <name val="Calibri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0000FF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37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 wrapText="1"/>
      <protection/>
    </xf>
    <xf numFmtId="0" fontId="2" fillId="0" borderId="2" xfId="0" applyFont="1" applyBorder="1" applyAlignment="1" applyProtection="1">
      <alignment horizontal="left"/>
      <protection/>
    </xf>
    <xf numFmtId="164" fontId="2" fillId="0" borderId="2" xfId="0" applyNumberFormat="1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4" xfId="0" applyFont="1" applyBorder="1" applyAlignment="1" applyProtection="1">
      <alignment horizontal="left" wrapText="1"/>
      <protection/>
    </xf>
    <xf numFmtId="37" fontId="2" fillId="0" borderId="5" xfId="0" applyNumberFormat="1" applyFont="1" applyBorder="1" applyAlignment="1" applyProtection="1">
      <alignment horizontal="right"/>
      <protection/>
    </xf>
    <xf numFmtId="164" fontId="2" fillId="0" borderId="5" xfId="0" applyNumberFormat="1" applyFont="1" applyBorder="1" applyAlignment="1" applyProtection="1">
      <alignment horizontal="right"/>
      <protection/>
    </xf>
    <xf numFmtId="0" fontId="2" fillId="0" borderId="6" xfId="0" applyFont="1" applyBorder="1" applyAlignment="1" applyProtection="1">
      <alignment horizontal="left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wrapText="1"/>
      <protection/>
    </xf>
    <xf numFmtId="0" fontId="2" fillId="0" borderId="1" xfId="0" applyFont="1" applyBorder="1" applyAlignment="1" applyProtection="1">
      <alignment horizontal="right" wrapText="1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right" wrapText="1"/>
      <protection/>
    </xf>
    <xf numFmtId="37" fontId="2" fillId="3" borderId="7" xfId="0" applyNumberFormat="1" applyFont="1" applyFill="1" applyBorder="1" applyAlignment="1" applyProtection="1">
      <alignment horizontal="right"/>
      <protection/>
    </xf>
    <xf numFmtId="165" fontId="2" fillId="3" borderId="7" xfId="0" applyNumberFormat="1" applyFont="1" applyFill="1" applyBorder="1" applyAlignment="1" applyProtection="1">
      <alignment horizontal="right"/>
      <protection/>
    </xf>
    <xf numFmtId="0" fontId="2" fillId="4" borderId="7" xfId="0" applyFont="1" applyFill="1" applyBorder="1" applyAlignment="1" applyProtection="1">
      <alignment horizontal="left" wrapText="1"/>
      <protection/>
    </xf>
    <xf numFmtId="164" fontId="2" fillId="0" borderId="8" xfId="0" applyNumberFormat="1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left" wrapText="1"/>
      <protection/>
    </xf>
    <xf numFmtId="37" fontId="2" fillId="3" borderId="3" xfId="0" applyNumberFormat="1" applyFont="1" applyFill="1" applyBorder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 horizontal="right"/>
      <protection/>
    </xf>
    <xf numFmtId="0" fontId="2" fillId="4" borderId="3" xfId="0" applyFont="1" applyFill="1" applyBorder="1" applyAlignment="1" applyProtection="1">
      <alignment horizontal="left" wrapText="1"/>
      <protection/>
    </xf>
    <xf numFmtId="0" fontId="2" fillId="0" borderId="9" xfId="0" applyFont="1" applyBorder="1" applyAlignment="1" applyProtection="1">
      <alignment horizontal="left" wrapText="1"/>
      <protection/>
    </xf>
    <xf numFmtId="37" fontId="2" fillId="0" borderId="2" xfId="0" applyNumberFormat="1" applyFont="1" applyBorder="1" applyAlignment="1" applyProtection="1">
      <alignment horizontal="right"/>
      <protection/>
    </xf>
    <xf numFmtId="164" fontId="2" fillId="0" borderId="9" xfId="0" applyNumberFormat="1" applyFont="1" applyBorder="1" applyAlignment="1" applyProtection="1">
      <alignment horizontal="right"/>
      <protection/>
    </xf>
    <xf numFmtId="0" fontId="2" fillId="5" borderId="4" xfId="0" applyFont="1" applyFill="1" applyBorder="1" applyAlignment="1" applyProtection="1">
      <alignment horizontal="left" wrapText="1"/>
      <protection/>
    </xf>
    <xf numFmtId="166" fontId="2" fillId="5" borderId="10" xfId="0" applyNumberFormat="1" applyFont="1" applyFill="1" applyBorder="1" applyAlignment="1" applyProtection="1">
      <alignment horizontal="right"/>
      <protection/>
    </xf>
    <xf numFmtId="0" fontId="2" fillId="4" borderId="6" xfId="0" applyFont="1" applyFill="1" applyBorder="1" applyAlignment="1" applyProtection="1">
      <alignment horizontal="left" wrapText="1"/>
      <protection/>
    </xf>
    <xf numFmtId="167" fontId="2" fillId="4" borderId="8" xfId="0" applyNumberFormat="1" applyFont="1" applyFill="1" applyBorder="1" applyAlignment="1" applyProtection="1">
      <alignment horizontal="right"/>
      <protection/>
    </xf>
    <xf numFmtId="166" fontId="2" fillId="0" borderId="7" xfId="0" applyNumberFormat="1" applyFont="1" applyBorder="1" applyAlignment="1" applyProtection="1">
      <alignment horizontal="right"/>
      <protection/>
    </xf>
    <xf numFmtId="166" fontId="2" fillId="4" borderId="3" xfId="0" applyNumberFormat="1" applyFont="1" applyFill="1" applyBorder="1" applyAlignment="1" applyProtection="1">
      <alignment horizontal="right"/>
      <protection/>
    </xf>
    <xf numFmtId="166" fontId="2" fillId="0" borderId="9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2" fillId="4" borderId="13" xfId="0" applyFont="1" applyFill="1" applyBorder="1" applyAlignment="1" applyProtection="1">
      <alignment horizontal="left" wrapText="1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3" borderId="6" xfId="0" applyNumberFormat="1" applyFont="1" applyFill="1" applyBorder="1" applyAlignment="1" applyProtection="1">
      <alignment horizontal="right"/>
      <protection/>
    </xf>
    <xf numFmtId="166" fontId="2" fillId="0" borderId="4" xfId="0" applyNumberFormat="1" applyFont="1" applyBorder="1" applyAlignment="1" applyProtection="1">
      <alignment horizontal="right"/>
      <protection/>
    </xf>
    <xf numFmtId="166" fontId="2" fillId="3" borderId="7" xfId="0" applyNumberFormat="1" applyFont="1" applyFill="1" applyBorder="1" applyAlignment="1" applyProtection="1">
      <alignment horizontal="right"/>
      <protection/>
    </xf>
    <xf numFmtId="166" fontId="2" fillId="0" borderId="8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2" xfId="0" applyNumberFormat="1" applyFont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 horizontal="center"/>
      <protection/>
    </xf>
    <xf numFmtId="166" fontId="2" fillId="0" borderId="6" xfId="0" applyNumberFormat="1" applyFont="1" applyBorder="1" applyAlignment="1" applyProtection="1">
      <alignment horizontal="right"/>
      <protection/>
    </xf>
    <xf numFmtId="166" fontId="2" fillId="0" borderId="3" xfId="0" applyNumberFormat="1" applyFont="1" applyBorder="1" applyAlignment="1" applyProtection="1">
      <alignment horizontal="right"/>
      <protection/>
    </xf>
    <xf numFmtId="166" fontId="2" fillId="0" borderId="1" xfId="0" applyNumberFormat="1" applyFont="1" applyBorder="1" applyAlignment="1" applyProtection="1">
      <alignment horizontal="right"/>
      <protection/>
    </xf>
    <xf numFmtId="0" fontId="2" fillId="4" borderId="14" xfId="0" applyFont="1" applyFill="1" applyBorder="1" applyAlignment="1" applyProtection="1">
      <alignment horizontal="left"/>
      <protection/>
    </xf>
    <xf numFmtId="168" fontId="2" fillId="0" borderId="0" xfId="0" applyNumberFormat="1" applyFont="1" applyAlignment="1" applyProtection="1">
      <alignment horizontal="right"/>
      <protection/>
    </xf>
    <xf numFmtId="0" fontId="2" fillId="5" borderId="12" xfId="0" applyFont="1" applyFill="1" applyBorder="1" applyAlignment="1" applyProtection="1">
      <alignment horizontal="left" wrapText="1"/>
      <protection/>
    </xf>
    <xf numFmtId="0" fontId="2" fillId="4" borderId="15" xfId="0" applyFont="1" applyFill="1" applyBorder="1" applyAlignment="1" applyProtection="1">
      <alignment horizontal="left" wrapText="1"/>
      <protection/>
    </xf>
    <xf numFmtId="166" fontId="2" fillId="3" borderId="7" xfId="0" applyNumberFormat="1" applyFont="1" applyFill="1" applyBorder="1" applyAlignment="1" applyProtection="1">
      <alignment horizontal="right" vertical="top"/>
      <protection/>
    </xf>
    <xf numFmtId="166" fontId="2" fillId="0" borderId="7" xfId="0" applyNumberFormat="1" applyFont="1" applyBorder="1" applyAlignment="1" applyProtection="1">
      <alignment horizontal="right" vertical="top"/>
      <protection/>
    </xf>
    <xf numFmtId="166" fontId="2" fillId="3" borderId="3" xfId="0" applyNumberFormat="1" applyFont="1" applyFill="1" applyBorder="1" applyAlignment="1" applyProtection="1">
      <alignment horizontal="right"/>
      <protection/>
    </xf>
    <xf numFmtId="0" fontId="2" fillId="6" borderId="16" xfId="0" applyFont="1" applyFill="1" applyBorder="1" applyAlignment="1" applyProtection="1">
      <alignment horizontal="left" wrapText="1"/>
      <protection/>
    </xf>
    <xf numFmtId="166" fontId="2" fillId="6" borderId="17" xfId="0" applyNumberFormat="1" applyFont="1" applyFill="1" applyBorder="1" applyAlignment="1" applyProtection="1">
      <alignment horizontal="right"/>
      <protection/>
    </xf>
    <xf numFmtId="0" fontId="2" fillId="4" borderId="16" xfId="0" applyFont="1" applyFill="1" applyBorder="1" applyAlignment="1" applyProtection="1">
      <alignment horizontal="left" wrapText="1"/>
      <protection/>
    </xf>
    <xf numFmtId="0" fontId="2" fillId="6" borderId="8" xfId="0" applyFont="1" applyFill="1" applyBorder="1" applyAlignment="1" applyProtection="1">
      <alignment horizontal="left" wrapText="1"/>
      <protection/>
    </xf>
    <xf numFmtId="166" fontId="2" fillId="6" borderId="8" xfId="0" applyNumberFormat="1" applyFont="1" applyFill="1" applyBorder="1" applyAlignment="1" applyProtection="1">
      <alignment horizontal="right"/>
      <protection/>
    </xf>
    <xf numFmtId="166" fontId="2" fillId="6" borderId="10" xfId="0" applyNumberFormat="1" applyFont="1" applyFill="1" applyBorder="1" applyAlignment="1" applyProtection="1">
      <alignment horizontal="right"/>
      <protection/>
    </xf>
    <xf numFmtId="0" fontId="2" fillId="4" borderId="18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39" fontId="2" fillId="4" borderId="7" xfId="0" applyNumberFormat="1" applyFont="1" applyFill="1" applyBorder="1" applyAlignment="1" applyProtection="1">
      <alignment horizontal="right"/>
      <protection/>
    </xf>
    <xf numFmtId="37" fontId="2" fillId="0" borderId="8" xfId="0" applyNumberFormat="1" applyFont="1" applyBorder="1" applyAlignment="1" applyProtection="1">
      <alignment horizontal="right"/>
      <protection/>
    </xf>
    <xf numFmtId="168" fontId="5" fillId="0" borderId="0" xfId="0" applyNumberFormat="1" applyFont="1" applyAlignment="1" applyProtection="1">
      <alignment horizontal="right"/>
      <protection/>
    </xf>
    <xf numFmtId="37" fontId="2" fillId="4" borderId="7" xfId="0" applyNumberFormat="1" applyFont="1" applyFill="1" applyBorder="1" applyAlignment="1" applyProtection="1">
      <alignment horizontal="right"/>
      <protection/>
    </xf>
    <xf numFmtId="37" fontId="2" fillId="4" borderId="8" xfId="0" applyNumberFormat="1" applyFont="1" applyFill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left"/>
      <protection/>
    </xf>
    <xf numFmtId="37" fontId="2" fillId="4" borderId="3" xfId="0" applyNumberFormat="1" applyFont="1" applyFill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/>
      <protection/>
    </xf>
    <xf numFmtId="39" fontId="2" fillId="4" borderId="3" xfId="0" applyNumberFormat="1" applyFont="1" applyFill="1" applyBorder="1" applyAlignment="1" applyProtection="1">
      <alignment horizontal="right"/>
      <protection/>
    </xf>
    <xf numFmtId="166" fontId="2" fillId="4" borderId="7" xfId="0" applyNumberFormat="1" applyFont="1" applyFill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left"/>
      <protection/>
    </xf>
    <xf numFmtId="37" fontId="2" fillId="0" borderId="9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 vertical="top" wrapText="1"/>
      <protection/>
    </xf>
    <xf numFmtId="0" fontId="2" fillId="5" borderId="4" xfId="0" applyFont="1" applyFill="1" applyBorder="1" applyAlignment="1" applyProtection="1">
      <alignment horizontal="left"/>
      <protection/>
    </xf>
    <xf numFmtId="166" fontId="2" fillId="2" borderId="6" xfId="0" applyNumberFormat="1" applyFont="1" applyFill="1" applyBorder="1" applyAlignment="1" applyProtection="1">
      <alignment horizontal="right" vertical="center"/>
      <protection/>
    </xf>
    <xf numFmtId="166" fontId="2" fillId="2" borderId="7" xfId="0" applyNumberFormat="1" applyFont="1" applyFill="1" applyBorder="1" applyAlignment="1" applyProtection="1">
      <alignment horizontal="right" vertical="center"/>
      <protection/>
    </xf>
    <xf numFmtId="167" fontId="2" fillId="2" borderId="7" xfId="0" applyNumberFormat="1" applyFont="1" applyFill="1" applyBorder="1" applyAlignment="1" applyProtection="1">
      <alignment horizontal="right" vertical="center"/>
      <protection/>
    </xf>
    <xf numFmtId="39" fontId="2" fillId="2" borderId="8" xfId="0" applyNumberFormat="1" applyFont="1" applyFill="1" applyBorder="1" applyAlignment="1" applyProtection="1">
      <alignment horizontal="right" vertical="center"/>
      <protection/>
    </xf>
    <xf numFmtId="0" fontId="2" fillId="4" borderId="7" xfId="0" applyFont="1" applyFill="1" applyBorder="1" applyAlignment="1" applyProtection="1">
      <alignment horizontal="left"/>
      <protection/>
    </xf>
    <xf numFmtId="0" fontId="2" fillId="4" borderId="8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8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left"/>
      <protection/>
    </xf>
    <xf numFmtId="166" fontId="2" fillId="4" borderId="8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39" fontId="4" fillId="0" borderId="0" xfId="0" applyNumberFormat="1" applyFont="1" applyAlignment="1" applyProtection="1">
      <alignment horizontal="right"/>
      <protection/>
    </xf>
    <xf numFmtId="37" fontId="2" fillId="0" borderId="7" xfId="0" applyNumberFormat="1" applyFont="1" applyBorder="1" applyAlignment="1" applyProtection="1">
      <alignment horizontal="right"/>
      <protection/>
    </xf>
    <xf numFmtId="166" fontId="3" fillId="0" borderId="0" xfId="0" applyNumberFormat="1" applyFont="1" applyAlignment="1" applyProtection="1">
      <alignment horizontal="right"/>
      <protection/>
    </xf>
    <xf numFmtId="167" fontId="2" fillId="4" borderId="7" xfId="0" applyNumberFormat="1" applyFont="1" applyFill="1" applyBorder="1" applyAlignment="1" applyProtection="1">
      <alignment horizontal="right"/>
      <protection/>
    </xf>
    <xf numFmtId="166" fontId="2" fillId="0" borderId="10" xfId="0" applyNumberFormat="1" applyFont="1" applyBorder="1" applyAlignment="1" applyProtection="1">
      <alignment horizontal="right"/>
      <protection/>
    </xf>
    <xf numFmtId="166" fontId="2" fillId="0" borderId="11" xfId="0" applyNumberFormat="1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left"/>
      <protection/>
    </xf>
    <xf numFmtId="0" fontId="2" fillId="0" borderId="6" xfId="0" applyFont="1" applyBorder="1" applyAlignment="1" applyProtection="1">
      <alignment horizontal="left"/>
      <protection/>
    </xf>
    <xf numFmtId="37" fontId="2" fillId="0" borderId="4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wrapText="1"/>
      <protection/>
    </xf>
    <xf numFmtId="0" fontId="2" fillId="0" borderId="2" xfId="0" applyFont="1" applyBorder="1" applyAlignment="1" applyProtection="1">
      <alignment horizontal="left" wrapText="1"/>
      <protection/>
    </xf>
    <xf numFmtId="0" fontId="2" fillId="0" borderId="8" xfId="0" applyFont="1" applyBorder="1" applyAlignment="1" applyProtection="1">
      <alignment horizontal="left" wrapText="1"/>
      <protection/>
    </xf>
    <xf numFmtId="0" fontId="4" fillId="0" borderId="7" xfId="0" applyFont="1" applyBorder="1" applyAlignment="1" applyProtection="1">
      <alignment horizontal="left" wrapText="1"/>
      <protection/>
    </xf>
    <xf numFmtId="0" fontId="4" fillId="0" borderId="9" xfId="0" applyFont="1" applyBorder="1" applyAlignment="1" applyProtection="1">
      <alignment horizontal="left" wrapText="1"/>
      <protection/>
    </xf>
    <xf numFmtId="0" fontId="6" fillId="7" borderId="1" xfId="0" applyFont="1" applyFill="1" applyBorder="1" applyAlignment="1" applyProtection="1">
      <alignment horizontal="left" vertical="center"/>
      <protection/>
    </xf>
    <xf numFmtId="0" fontId="1" fillId="7" borderId="2" xfId="0" applyFont="1" applyFill="1" applyBorder="1" applyAlignment="1" applyProtection="1">
      <alignment horizontal="left" vertical="center"/>
      <protection/>
    </xf>
    <xf numFmtId="0" fontId="7" fillId="7" borderId="2" xfId="0" applyFont="1" applyFill="1" applyBorder="1" applyAlignment="1" applyProtection="1">
      <alignment horizontal="right"/>
      <protection/>
    </xf>
    <xf numFmtId="0" fontId="1" fillId="7" borderId="19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8" fillId="7" borderId="12" xfId="0" applyFont="1" applyFill="1" applyBorder="1" applyAlignment="1" applyProtection="1">
      <alignment horizontal="left" vertical="center"/>
      <protection/>
    </xf>
    <xf numFmtId="0" fontId="8" fillId="7" borderId="0" xfId="0" applyFont="1" applyFill="1" applyAlignment="1" applyProtection="1">
      <alignment horizontal="left" vertical="center"/>
      <protection/>
    </xf>
    <xf numFmtId="0" fontId="1" fillId="7" borderId="0" xfId="0" applyFont="1" applyFill="1" applyAlignment="1" applyProtection="1">
      <alignment horizontal="left" vertical="center"/>
      <protection/>
    </xf>
    <xf numFmtId="0" fontId="8" fillId="7" borderId="0" xfId="0" applyFont="1" applyFill="1" applyAlignment="1" applyProtection="1">
      <alignment horizontal="right" vertical="center"/>
      <protection/>
    </xf>
    <xf numFmtId="0" fontId="1" fillId="7" borderId="15" xfId="0" applyFont="1" applyFill="1" applyBorder="1" applyAlignment="1" applyProtection="1">
      <alignment horizontal="right" vertical="center"/>
      <protection/>
    </xf>
    <xf numFmtId="0" fontId="9" fillId="7" borderId="0" xfId="0" applyFont="1" applyFill="1" applyAlignment="1" applyProtection="1">
      <alignment horizontal="right" vertical="center"/>
      <protection/>
    </xf>
    <xf numFmtId="169" fontId="1" fillId="7" borderId="15" xfId="0" applyNumberFormat="1" applyFont="1" applyFill="1" applyBorder="1" applyAlignment="1" applyProtection="1">
      <alignment horizontal="left" vertical="center"/>
      <protection/>
    </xf>
    <xf numFmtId="0" fontId="1" fillId="7" borderId="15" xfId="0" applyFont="1" applyFill="1" applyBorder="1" applyAlignment="1" applyProtection="1">
      <alignment horizontal="left" vertical="center"/>
      <protection/>
    </xf>
    <xf numFmtId="0" fontId="1" fillId="7" borderId="12" xfId="0" applyFont="1" applyFill="1" applyBorder="1" applyAlignment="1" applyProtection="1">
      <alignment horizontal="left" vertical="center"/>
      <protection/>
    </xf>
    <xf numFmtId="0" fontId="8" fillId="6" borderId="7" xfId="0" applyFont="1" applyFill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left" vertical="center" wrapText="1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 wrapText="1"/>
      <protection/>
    </xf>
    <xf numFmtId="167" fontId="1" fillId="0" borderId="4" xfId="0" applyNumberFormat="1" applyFont="1" applyBorder="1" applyAlignment="1" applyProtection="1">
      <alignment horizontal="right" vertical="center"/>
      <protection/>
    </xf>
    <xf numFmtId="39" fontId="1" fillId="0" borderId="4" xfId="0" applyNumberFormat="1" applyFont="1" applyBorder="1" applyAlignment="1" applyProtection="1">
      <alignment horizontal="right" vertical="center"/>
      <protection/>
    </xf>
    <xf numFmtId="39" fontId="1" fillId="0" borderId="6" xfId="0" applyNumberFormat="1" applyFont="1" applyBorder="1" applyAlignment="1" applyProtection="1">
      <alignment horizontal="right" vertical="center"/>
      <protection/>
    </xf>
    <xf numFmtId="0" fontId="10" fillId="0" borderId="4" xfId="0" applyFont="1" applyBorder="1" applyAlignment="1" applyProtection="1">
      <alignment horizontal="left" vertical="center" wrapText="1"/>
      <protection/>
    </xf>
    <xf numFmtId="39" fontId="10" fillId="0" borderId="6" xfId="0" applyNumberFormat="1" applyFont="1" applyBorder="1" applyAlignment="1" applyProtection="1">
      <alignment horizontal="right" vertical="center"/>
      <protection/>
    </xf>
    <xf numFmtId="0" fontId="9" fillId="7" borderId="2" xfId="0" applyFont="1" applyFill="1" applyBorder="1" applyAlignment="1" applyProtection="1">
      <alignment horizontal="left" vertical="center"/>
      <protection/>
    </xf>
    <xf numFmtId="0" fontId="1" fillId="7" borderId="0" xfId="0" applyFont="1" applyFill="1" applyAlignment="1" applyProtection="1">
      <alignment horizontal="right" vertical="center"/>
      <protection/>
    </xf>
    <xf numFmtId="169" fontId="1" fillId="7" borderId="0" xfId="0" applyNumberFormat="1" applyFont="1" applyFill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top"/>
      <protection/>
    </xf>
    <xf numFmtId="39" fontId="10" fillId="0" borderId="4" xfId="0" applyNumberFormat="1" applyFont="1" applyBorder="1" applyAlignment="1" applyProtection="1">
      <alignment horizontal="right" vertical="center"/>
      <protection/>
    </xf>
    <xf numFmtId="39" fontId="11" fillId="0" borderId="6" xfId="0" applyNumberFormat="1" applyFont="1" applyBorder="1" applyAlignment="1" applyProtection="1">
      <alignment horizontal="right" vertical="center"/>
      <protection/>
    </xf>
    <xf numFmtId="0" fontId="12" fillId="0" borderId="4" xfId="0" applyFont="1" applyBorder="1" applyAlignment="1" applyProtection="1">
      <alignment horizontal="left" vertical="center" wrapText="1"/>
      <protection/>
    </xf>
    <xf numFmtId="0" fontId="1" fillId="0" borderId="4" xfId="0" applyFont="1" applyBorder="1" applyAlignment="1" applyProtection="1">
      <alignment horizontal="left" vertical="center" wrapText="1"/>
      <protection/>
    </xf>
    <xf numFmtId="167" fontId="1" fillId="0" borderId="4" xfId="0" applyNumberFormat="1" applyFont="1" applyBorder="1" applyAlignment="1" applyProtection="1">
      <alignment horizontal="right" vertical="center"/>
      <protection/>
    </xf>
    <xf numFmtId="39" fontId="1" fillId="0" borderId="4" xfId="0" applyNumberFormat="1" applyFont="1" applyBorder="1" applyAlignment="1" applyProtection="1">
      <alignment horizontal="right" vertical="center"/>
      <protection/>
    </xf>
    <xf numFmtId="39" fontId="1" fillId="0" borderId="6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center"/>
      <protection/>
    </xf>
    <xf numFmtId="0" fontId="2" fillId="4" borderId="7" xfId="0" applyFont="1" applyFill="1" applyBorder="1" applyAlignment="1" applyProtection="1">
      <alignment horizontal="left" wrapText="1"/>
      <protection/>
    </xf>
    <xf numFmtId="0" fontId="16" fillId="0" borderId="4" xfId="0" applyFont="1" applyBorder="1" applyAlignment="1" applyProtection="1">
      <alignment horizontal="left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39" fontId="15" fillId="0" borderId="6" xfId="0" applyNumberFormat="1" applyFont="1" applyBorder="1" applyAlignment="1" applyProtection="1">
      <alignment horizontal="left" vertical="center"/>
      <protection/>
    </xf>
    <xf numFmtId="167" fontId="15" fillId="0" borderId="4" xfId="0" applyNumberFormat="1" applyFont="1" applyBorder="1" applyAlignment="1" applyProtection="1">
      <alignment horizontal="left" vertical="center"/>
      <protection/>
    </xf>
    <xf numFmtId="39" fontId="15" fillId="0" borderId="4" xfId="0" applyNumberFormat="1" applyFont="1" applyBorder="1" applyAlignment="1" applyProtection="1">
      <alignment horizontal="left" vertical="center"/>
      <protection/>
    </xf>
    <xf numFmtId="166" fontId="3" fillId="4" borderId="7" xfId="0" applyNumberFormat="1" applyFont="1" applyFill="1" applyBorder="1" applyAlignment="1" applyProtection="1">
      <alignment horizontal="right"/>
      <protection/>
    </xf>
    <xf numFmtId="166" fontId="3" fillId="0" borderId="7" xfId="0" applyNumberFormat="1" applyFont="1" applyBorder="1" applyAlignment="1" applyProtection="1">
      <alignment horizontal="right"/>
      <protection/>
    </xf>
    <xf numFmtId="0" fontId="1" fillId="7" borderId="0" xfId="0" applyFont="1" applyFill="1" applyBorder="1" applyAlignment="1" applyProtection="1">
      <alignment horizontal="right" vertical="center"/>
      <protection/>
    </xf>
    <xf numFmtId="0" fontId="1" fillId="7" borderId="0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horizontal="left" vertical="center" wrapText="1"/>
      <protection/>
    </xf>
    <xf numFmtId="0" fontId="2" fillId="2" borderId="9" xfId="0" applyFont="1" applyFill="1" applyBorder="1" applyAlignment="1" applyProtection="1">
      <alignment horizontal="left" vertical="center" wrapText="1"/>
      <protection/>
    </xf>
    <xf numFmtId="0" fontId="2" fillId="2" borderId="8" xfId="0" applyFont="1" applyFill="1" applyBorder="1" applyAlignment="1" applyProtection="1">
      <alignment horizontal="left" vertical="center"/>
      <protection/>
    </xf>
    <xf numFmtId="0" fontId="2" fillId="2" borderId="9" xfId="0" applyFont="1" applyFill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8" fillId="7" borderId="0" xfId="0" applyFont="1" applyFill="1" applyAlignment="1" applyProtection="1">
      <alignment horizontal="left" vertical="center"/>
      <protection/>
    </xf>
    <xf numFmtId="0" fontId="1" fillId="7" borderId="0" xfId="0" applyFont="1" applyFill="1" applyAlignment="1" applyProtection="1">
      <alignment horizontal="left" vertical="center"/>
      <protection/>
    </xf>
    <xf numFmtId="0" fontId="8" fillId="6" borderId="20" xfId="0" applyFont="1" applyFill="1" applyBorder="1" applyAlignment="1" applyProtection="1">
      <alignment horizontal="center" vertical="center" wrapText="1"/>
      <protection/>
    </xf>
    <xf numFmtId="0" fontId="8" fillId="6" borderId="21" xfId="0" applyFont="1" applyFill="1" applyBorder="1" applyAlignment="1" applyProtection="1">
      <alignment horizontal="center" vertical="center" wrapText="1"/>
      <protection/>
    </xf>
    <xf numFmtId="0" fontId="8" fillId="6" borderId="8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8"/>
  <sheetViews>
    <sheetView workbookViewId="0" topLeftCell="A1">
      <selection activeCell="J15" sqref="J15"/>
    </sheetView>
  </sheetViews>
  <sheetFormatPr defaultColWidth="9.00390625" defaultRowHeight="15"/>
  <cols>
    <col min="1" max="1" width="3.00390625" style="68" customWidth="1"/>
    <col min="2" max="2" width="51.421875" style="68" customWidth="1"/>
    <col min="3" max="4" width="15.7109375" style="68" customWidth="1"/>
    <col min="5" max="5" width="22.140625" style="68" customWidth="1"/>
    <col min="6" max="6" width="3.00390625" style="68" customWidth="1"/>
    <col min="7" max="7" width="16.00390625" style="68" hidden="1" customWidth="1"/>
    <col min="8" max="256" width="9.00390625" style="69" customWidth="1"/>
    <col min="257" max="257" width="3.00390625" style="69" customWidth="1"/>
    <col min="258" max="258" width="51.421875" style="69" customWidth="1"/>
    <col min="259" max="260" width="15.7109375" style="69" customWidth="1"/>
    <col min="261" max="261" width="42.8515625" style="69" customWidth="1"/>
    <col min="262" max="262" width="3.00390625" style="69" customWidth="1"/>
    <col min="263" max="263" width="9.00390625" style="69" hidden="1" customWidth="1"/>
    <col min="264" max="512" width="9.00390625" style="69" customWidth="1"/>
    <col min="513" max="513" width="3.00390625" style="69" customWidth="1"/>
    <col min="514" max="514" width="51.421875" style="69" customWidth="1"/>
    <col min="515" max="516" width="15.7109375" style="69" customWidth="1"/>
    <col min="517" max="517" width="42.8515625" style="69" customWidth="1"/>
    <col min="518" max="518" width="3.00390625" style="69" customWidth="1"/>
    <col min="519" max="519" width="9.00390625" style="69" hidden="1" customWidth="1"/>
    <col min="520" max="768" width="9.00390625" style="69" customWidth="1"/>
    <col min="769" max="769" width="3.00390625" style="69" customWidth="1"/>
    <col min="770" max="770" width="51.421875" style="69" customWidth="1"/>
    <col min="771" max="772" width="15.7109375" style="69" customWidth="1"/>
    <col min="773" max="773" width="42.8515625" style="69" customWidth="1"/>
    <col min="774" max="774" width="3.00390625" style="69" customWidth="1"/>
    <col min="775" max="775" width="9.00390625" style="69" hidden="1" customWidth="1"/>
    <col min="776" max="1024" width="9.00390625" style="69" customWidth="1"/>
    <col min="1025" max="1025" width="3.00390625" style="69" customWidth="1"/>
    <col min="1026" max="1026" width="51.421875" style="69" customWidth="1"/>
    <col min="1027" max="1028" width="15.7109375" style="69" customWidth="1"/>
    <col min="1029" max="1029" width="42.8515625" style="69" customWidth="1"/>
    <col min="1030" max="1030" width="3.00390625" style="69" customWidth="1"/>
    <col min="1031" max="1031" width="9.00390625" style="69" hidden="1" customWidth="1"/>
    <col min="1032" max="1280" width="9.00390625" style="69" customWidth="1"/>
    <col min="1281" max="1281" width="3.00390625" style="69" customWidth="1"/>
    <col min="1282" max="1282" width="51.421875" style="69" customWidth="1"/>
    <col min="1283" max="1284" width="15.7109375" style="69" customWidth="1"/>
    <col min="1285" max="1285" width="42.8515625" style="69" customWidth="1"/>
    <col min="1286" max="1286" width="3.00390625" style="69" customWidth="1"/>
    <col min="1287" max="1287" width="9.00390625" style="69" hidden="1" customWidth="1"/>
    <col min="1288" max="1536" width="9.00390625" style="69" customWidth="1"/>
    <col min="1537" max="1537" width="3.00390625" style="69" customWidth="1"/>
    <col min="1538" max="1538" width="51.421875" style="69" customWidth="1"/>
    <col min="1539" max="1540" width="15.7109375" style="69" customWidth="1"/>
    <col min="1541" max="1541" width="42.8515625" style="69" customWidth="1"/>
    <col min="1542" max="1542" width="3.00390625" style="69" customWidth="1"/>
    <col min="1543" max="1543" width="9.00390625" style="69" hidden="1" customWidth="1"/>
    <col min="1544" max="1792" width="9.00390625" style="69" customWidth="1"/>
    <col min="1793" max="1793" width="3.00390625" style="69" customWidth="1"/>
    <col min="1794" max="1794" width="51.421875" style="69" customWidth="1"/>
    <col min="1795" max="1796" width="15.7109375" style="69" customWidth="1"/>
    <col min="1797" max="1797" width="42.8515625" style="69" customWidth="1"/>
    <col min="1798" max="1798" width="3.00390625" style="69" customWidth="1"/>
    <col min="1799" max="1799" width="9.00390625" style="69" hidden="1" customWidth="1"/>
    <col min="1800" max="2048" width="9.00390625" style="69" customWidth="1"/>
    <col min="2049" max="2049" width="3.00390625" style="69" customWidth="1"/>
    <col min="2050" max="2050" width="51.421875" style="69" customWidth="1"/>
    <col min="2051" max="2052" width="15.7109375" style="69" customWidth="1"/>
    <col min="2053" max="2053" width="42.8515625" style="69" customWidth="1"/>
    <col min="2054" max="2054" width="3.00390625" style="69" customWidth="1"/>
    <col min="2055" max="2055" width="9.00390625" style="69" hidden="1" customWidth="1"/>
    <col min="2056" max="2304" width="9.00390625" style="69" customWidth="1"/>
    <col min="2305" max="2305" width="3.00390625" style="69" customWidth="1"/>
    <col min="2306" max="2306" width="51.421875" style="69" customWidth="1"/>
    <col min="2307" max="2308" width="15.7109375" style="69" customWidth="1"/>
    <col min="2309" max="2309" width="42.8515625" style="69" customWidth="1"/>
    <col min="2310" max="2310" width="3.00390625" style="69" customWidth="1"/>
    <col min="2311" max="2311" width="9.00390625" style="69" hidden="1" customWidth="1"/>
    <col min="2312" max="2560" width="9.00390625" style="69" customWidth="1"/>
    <col min="2561" max="2561" width="3.00390625" style="69" customWidth="1"/>
    <col min="2562" max="2562" width="51.421875" style="69" customWidth="1"/>
    <col min="2563" max="2564" width="15.7109375" style="69" customWidth="1"/>
    <col min="2565" max="2565" width="42.8515625" style="69" customWidth="1"/>
    <col min="2566" max="2566" width="3.00390625" style="69" customWidth="1"/>
    <col min="2567" max="2567" width="9.00390625" style="69" hidden="1" customWidth="1"/>
    <col min="2568" max="2816" width="9.00390625" style="69" customWidth="1"/>
    <col min="2817" max="2817" width="3.00390625" style="69" customWidth="1"/>
    <col min="2818" max="2818" width="51.421875" style="69" customWidth="1"/>
    <col min="2819" max="2820" width="15.7109375" style="69" customWidth="1"/>
    <col min="2821" max="2821" width="42.8515625" style="69" customWidth="1"/>
    <col min="2822" max="2822" width="3.00390625" style="69" customWidth="1"/>
    <col min="2823" max="2823" width="9.00390625" style="69" hidden="1" customWidth="1"/>
    <col min="2824" max="3072" width="9.00390625" style="69" customWidth="1"/>
    <col min="3073" max="3073" width="3.00390625" style="69" customWidth="1"/>
    <col min="3074" max="3074" width="51.421875" style="69" customWidth="1"/>
    <col min="3075" max="3076" width="15.7109375" style="69" customWidth="1"/>
    <col min="3077" max="3077" width="42.8515625" style="69" customWidth="1"/>
    <col min="3078" max="3078" width="3.00390625" style="69" customWidth="1"/>
    <col min="3079" max="3079" width="9.00390625" style="69" hidden="1" customWidth="1"/>
    <col min="3080" max="3328" width="9.00390625" style="69" customWidth="1"/>
    <col min="3329" max="3329" width="3.00390625" style="69" customWidth="1"/>
    <col min="3330" max="3330" width="51.421875" style="69" customWidth="1"/>
    <col min="3331" max="3332" width="15.7109375" style="69" customWidth="1"/>
    <col min="3333" max="3333" width="42.8515625" style="69" customWidth="1"/>
    <col min="3334" max="3334" width="3.00390625" style="69" customWidth="1"/>
    <col min="3335" max="3335" width="9.00390625" style="69" hidden="1" customWidth="1"/>
    <col min="3336" max="3584" width="9.00390625" style="69" customWidth="1"/>
    <col min="3585" max="3585" width="3.00390625" style="69" customWidth="1"/>
    <col min="3586" max="3586" width="51.421875" style="69" customWidth="1"/>
    <col min="3587" max="3588" width="15.7109375" style="69" customWidth="1"/>
    <col min="3589" max="3589" width="42.8515625" style="69" customWidth="1"/>
    <col min="3590" max="3590" width="3.00390625" style="69" customWidth="1"/>
    <col min="3591" max="3591" width="9.00390625" style="69" hidden="1" customWidth="1"/>
    <col min="3592" max="3840" width="9.00390625" style="69" customWidth="1"/>
    <col min="3841" max="3841" width="3.00390625" style="69" customWidth="1"/>
    <col min="3842" max="3842" width="51.421875" style="69" customWidth="1"/>
    <col min="3843" max="3844" width="15.7109375" style="69" customWidth="1"/>
    <col min="3845" max="3845" width="42.8515625" style="69" customWidth="1"/>
    <col min="3846" max="3846" width="3.00390625" style="69" customWidth="1"/>
    <col min="3847" max="3847" width="9.00390625" style="69" hidden="1" customWidth="1"/>
    <col min="3848" max="4096" width="9.00390625" style="69" customWidth="1"/>
    <col min="4097" max="4097" width="3.00390625" style="69" customWidth="1"/>
    <col min="4098" max="4098" width="51.421875" style="69" customWidth="1"/>
    <col min="4099" max="4100" width="15.7109375" style="69" customWidth="1"/>
    <col min="4101" max="4101" width="42.8515625" style="69" customWidth="1"/>
    <col min="4102" max="4102" width="3.00390625" style="69" customWidth="1"/>
    <col min="4103" max="4103" width="9.00390625" style="69" hidden="1" customWidth="1"/>
    <col min="4104" max="4352" width="9.00390625" style="69" customWidth="1"/>
    <col min="4353" max="4353" width="3.00390625" style="69" customWidth="1"/>
    <col min="4354" max="4354" width="51.421875" style="69" customWidth="1"/>
    <col min="4355" max="4356" width="15.7109375" style="69" customWidth="1"/>
    <col min="4357" max="4357" width="42.8515625" style="69" customWidth="1"/>
    <col min="4358" max="4358" width="3.00390625" style="69" customWidth="1"/>
    <col min="4359" max="4359" width="9.00390625" style="69" hidden="1" customWidth="1"/>
    <col min="4360" max="4608" width="9.00390625" style="69" customWidth="1"/>
    <col min="4609" max="4609" width="3.00390625" style="69" customWidth="1"/>
    <col min="4610" max="4610" width="51.421875" style="69" customWidth="1"/>
    <col min="4611" max="4612" width="15.7109375" style="69" customWidth="1"/>
    <col min="4613" max="4613" width="42.8515625" style="69" customWidth="1"/>
    <col min="4614" max="4614" width="3.00390625" style="69" customWidth="1"/>
    <col min="4615" max="4615" width="9.00390625" style="69" hidden="1" customWidth="1"/>
    <col min="4616" max="4864" width="9.00390625" style="69" customWidth="1"/>
    <col min="4865" max="4865" width="3.00390625" style="69" customWidth="1"/>
    <col min="4866" max="4866" width="51.421875" style="69" customWidth="1"/>
    <col min="4867" max="4868" width="15.7109375" style="69" customWidth="1"/>
    <col min="4869" max="4869" width="42.8515625" style="69" customWidth="1"/>
    <col min="4870" max="4870" width="3.00390625" style="69" customWidth="1"/>
    <col min="4871" max="4871" width="9.00390625" style="69" hidden="1" customWidth="1"/>
    <col min="4872" max="5120" width="9.00390625" style="69" customWidth="1"/>
    <col min="5121" max="5121" width="3.00390625" style="69" customWidth="1"/>
    <col min="5122" max="5122" width="51.421875" style="69" customWidth="1"/>
    <col min="5123" max="5124" width="15.7109375" style="69" customWidth="1"/>
    <col min="5125" max="5125" width="42.8515625" style="69" customWidth="1"/>
    <col min="5126" max="5126" width="3.00390625" style="69" customWidth="1"/>
    <col min="5127" max="5127" width="9.00390625" style="69" hidden="1" customWidth="1"/>
    <col min="5128" max="5376" width="9.00390625" style="69" customWidth="1"/>
    <col min="5377" max="5377" width="3.00390625" style="69" customWidth="1"/>
    <col min="5378" max="5378" width="51.421875" style="69" customWidth="1"/>
    <col min="5379" max="5380" width="15.7109375" style="69" customWidth="1"/>
    <col min="5381" max="5381" width="42.8515625" style="69" customWidth="1"/>
    <col min="5382" max="5382" width="3.00390625" style="69" customWidth="1"/>
    <col min="5383" max="5383" width="9.00390625" style="69" hidden="1" customWidth="1"/>
    <col min="5384" max="5632" width="9.00390625" style="69" customWidth="1"/>
    <col min="5633" max="5633" width="3.00390625" style="69" customWidth="1"/>
    <col min="5634" max="5634" width="51.421875" style="69" customWidth="1"/>
    <col min="5635" max="5636" width="15.7109375" style="69" customWidth="1"/>
    <col min="5637" max="5637" width="42.8515625" style="69" customWidth="1"/>
    <col min="5638" max="5638" width="3.00390625" style="69" customWidth="1"/>
    <col min="5639" max="5639" width="9.00390625" style="69" hidden="1" customWidth="1"/>
    <col min="5640" max="5888" width="9.00390625" style="69" customWidth="1"/>
    <col min="5889" max="5889" width="3.00390625" style="69" customWidth="1"/>
    <col min="5890" max="5890" width="51.421875" style="69" customWidth="1"/>
    <col min="5891" max="5892" width="15.7109375" style="69" customWidth="1"/>
    <col min="5893" max="5893" width="42.8515625" style="69" customWidth="1"/>
    <col min="5894" max="5894" width="3.00390625" style="69" customWidth="1"/>
    <col min="5895" max="5895" width="9.00390625" style="69" hidden="1" customWidth="1"/>
    <col min="5896" max="6144" width="9.00390625" style="69" customWidth="1"/>
    <col min="6145" max="6145" width="3.00390625" style="69" customWidth="1"/>
    <col min="6146" max="6146" width="51.421875" style="69" customWidth="1"/>
    <col min="6147" max="6148" width="15.7109375" style="69" customWidth="1"/>
    <col min="6149" max="6149" width="42.8515625" style="69" customWidth="1"/>
    <col min="6150" max="6150" width="3.00390625" style="69" customWidth="1"/>
    <col min="6151" max="6151" width="9.00390625" style="69" hidden="1" customWidth="1"/>
    <col min="6152" max="6400" width="9.00390625" style="69" customWidth="1"/>
    <col min="6401" max="6401" width="3.00390625" style="69" customWidth="1"/>
    <col min="6402" max="6402" width="51.421875" style="69" customWidth="1"/>
    <col min="6403" max="6404" width="15.7109375" style="69" customWidth="1"/>
    <col min="6405" max="6405" width="42.8515625" style="69" customWidth="1"/>
    <col min="6406" max="6406" width="3.00390625" style="69" customWidth="1"/>
    <col min="6407" max="6407" width="9.00390625" style="69" hidden="1" customWidth="1"/>
    <col min="6408" max="6656" width="9.00390625" style="69" customWidth="1"/>
    <col min="6657" max="6657" width="3.00390625" style="69" customWidth="1"/>
    <col min="6658" max="6658" width="51.421875" style="69" customWidth="1"/>
    <col min="6659" max="6660" width="15.7109375" style="69" customWidth="1"/>
    <col min="6661" max="6661" width="42.8515625" style="69" customWidth="1"/>
    <col min="6662" max="6662" width="3.00390625" style="69" customWidth="1"/>
    <col min="6663" max="6663" width="9.00390625" style="69" hidden="1" customWidth="1"/>
    <col min="6664" max="6912" width="9.00390625" style="69" customWidth="1"/>
    <col min="6913" max="6913" width="3.00390625" style="69" customWidth="1"/>
    <col min="6914" max="6914" width="51.421875" style="69" customWidth="1"/>
    <col min="6915" max="6916" width="15.7109375" style="69" customWidth="1"/>
    <col min="6917" max="6917" width="42.8515625" style="69" customWidth="1"/>
    <col min="6918" max="6918" width="3.00390625" style="69" customWidth="1"/>
    <col min="6919" max="6919" width="9.00390625" style="69" hidden="1" customWidth="1"/>
    <col min="6920" max="7168" width="9.00390625" style="69" customWidth="1"/>
    <col min="7169" max="7169" width="3.00390625" style="69" customWidth="1"/>
    <col min="7170" max="7170" width="51.421875" style="69" customWidth="1"/>
    <col min="7171" max="7172" width="15.7109375" style="69" customWidth="1"/>
    <col min="7173" max="7173" width="42.8515625" style="69" customWidth="1"/>
    <col min="7174" max="7174" width="3.00390625" style="69" customWidth="1"/>
    <col min="7175" max="7175" width="9.00390625" style="69" hidden="1" customWidth="1"/>
    <col min="7176" max="7424" width="9.00390625" style="69" customWidth="1"/>
    <col min="7425" max="7425" width="3.00390625" style="69" customWidth="1"/>
    <col min="7426" max="7426" width="51.421875" style="69" customWidth="1"/>
    <col min="7427" max="7428" width="15.7109375" style="69" customWidth="1"/>
    <col min="7429" max="7429" width="42.8515625" style="69" customWidth="1"/>
    <col min="7430" max="7430" width="3.00390625" style="69" customWidth="1"/>
    <col min="7431" max="7431" width="9.00390625" style="69" hidden="1" customWidth="1"/>
    <col min="7432" max="7680" width="9.00390625" style="69" customWidth="1"/>
    <col min="7681" max="7681" width="3.00390625" style="69" customWidth="1"/>
    <col min="7682" max="7682" width="51.421875" style="69" customWidth="1"/>
    <col min="7683" max="7684" width="15.7109375" style="69" customWidth="1"/>
    <col min="7685" max="7685" width="42.8515625" style="69" customWidth="1"/>
    <col min="7686" max="7686" width="3.00390625" style="69" customWidth="1"/>
    <col min="7687" max="7687" width="9.00390625" style="69" hidden="1" customWidth="1"/>
    <col min="7688" max="7936" width="9.00390625" style="69" customWidth="1"/>
    <col min="7937" max="7937" width="3.00390625" style="69" customWidth="1"/>
    <col min="7938" max="7938" width="51.421875" style="69" customWidth="1"/>
    <col min="7939" max="7940" width="15.7109375" style="69" customWidth="1"/>
    <col min="7941" max="7941" width="42.8515625" style="69" customWidth="1"/>
    <col min="7942" max="7942" width="3.00390625" style="69" customWidth="1"/>
    <col min="7943" max="7943" width="9.00390625" style="69" hidden="1" customWidth="1"/>
    <col min="7944" max="8192" width="9.00390625" style="69" customWidth="1"/>
    <col min="8193" max="8193" width="3.00390625" style="69" customWidth="1"/>
    <col min="8194" max="8194" width="51.421875" style="69" customWidth="1"/>
    <col min="8195" max="8196" width="15.7109375" style="69" customWidth="1"/>
    <col min="8197" max="8197" width="42.8515625" style="69" customWidth="1"/>
    <col min="8198" max="8198" width="3.00390625" style="69" customWidth="1"/>
    <col min="8199" max="8199" width="9.00390625" style="69" hidden="1" customWidth="1"/>
    <col min="8200" max="8448" width="9.00390625" style="69" customWidth="1"/>
    <col min="8449" max="8449" width="3.00390625" style="69" customWidth="1"/>
    <col min="8450" max="8450" width="51.421875" style="69" customWidth="1"/>
    <col min="8451" max="8452" width="15.7109375" style="69" customWidth="1"/>
    <col min="8453" max="8453" width="42.8515625" style="69" customWidth="1"/>
    <col min="8454" max="8454" width="3.00390625" style="69" customWidth="1"/>
    <col min="8455" max="8455" width="9.00390625" style="69" hidden="1" customWidth="1"/>
    <col min="8456" max="8704" width="9.00390625" style="69" customWidth="1"/>
    <col min="8705" max="8705" width="3.00390625" style="69" customWidth="1"/>
    <col min="8706" max="8706" width="51.421875" style="69" customWidth="1"/>
    <col min="8707" max="8708" width="15.7109375" style="69" customWidth="1"/>
    <col min="8709" max="8709" width="42.8515625" style="69" customWidth="1"/>
    <col min="8710" max="8710" width="3.00390625" style="69" customWidth="1"/>
    <col min="8711" max="8711" width="9.00390625" style="69" hidden="1" customWidth="1"/>
    <col min="8712" max="8960" width="9.00390625" style="69" customWidth="1"/>
    <col min="8961" max="8961" width="3.00390625" style="69" customWidth="1"/>
    <col min="8962" max="8962" width="51.421875" style="69" customWidth="1"/>
    <col min="8963" max="8964" width="15.7109375" style="69" customWidth="1"/>
    <col min="8965" max="8965" width="42.8515625" style="69" customWidth="1"/>
    <col min="8966" max="8966" width="3.00390625" style="69" customWidth="1"/>
    <col min="8967" max="8967" width="9.00390625" style="69" hidden="1" customWidth="1"/>
    <col min="8968" max="9216" width="9.00390625" style="69" customWidth="1"/>
    <col min="9217" max="9217" width="3.00390625" style="69" customWidth="1"/>
    <col min="9218" max="9218" width="51.421875" style="69" customWidth="1"/>
    <col min="9219" max="9220" width="15.7109375" style="69" customWidth="1"/>
    <col min="9221" max="9221" width="42.8515625" style="69" customWidth="1"/>
    <col min="9222" max="9222" width="3.00390625" style="69" customWidth="1"/>
    <col min="9223" max="9223" width="9.00390625" style="69" hidden="1" customWidth="1"/>
    <col min="9224" max="9472" width="9.00390625" style="69" customWidth="1"/>
    <col min="9473" max="9473" width="3.00390625" style="69" customWidth="1"/>
    <col min="9474" max="9474" width="51.421875" style="69" customWidth="1"/>
    <col min="9475" max="9476" width="15.7109375" style="69" customWidth="1"/>
    <col min="9477" max="9477" width="42.8515625" style="69" customWidth="1"/>
    <col min="9478" max="9478" width="3.00390625" style="69" customWidth="1"/>
    <col min="9479" max="9479" width="9.00390625" style="69" hidden="1" customWidth="1"/>
    <col min="9480" max="9728" width="9.00390625" style="69" customWidth="1"/>
    <col min="9729" max="9729" width="3.00390625" style="69" customWidth="1"/>
    <col min="9730" max="9730" width="51.421875" style="69" customWidth="1"/>
    <col min="9731" max="9732" width="15.7109375" style="69" customWidth="1"/>
    <col min="9733" max="9733" width="42.8515625" style="69" customWidth="1"/>
    <col min="9734" max="9734" width="3.00390625" style="69" customWidth="1"/>
    <col min="9735" max="9735" width="9.00390625" style="69" hidden="1" customWidth="1"/>
    <col min="9736" max="9984" width="9.00390625" style="69" customWidth="1"/>
    <col min="9985" max="9985" width="3.00390625" style="69" customWidth="1"/>
    <col min="9986" max="9986" width="51.421875" style="69" customWidth="1"/>
    <col min="9987" max="9988" width="15.7109375" style="69" customWidth="1"/>
    <col min="9989" max="9989" width="42.8515625" style="69" customWidth="1"/>
    <col min="9990" max="9990" width="3.00390625" style="69" customWidth="1"/>
    <col min="9991" max="9991" width="9.00390625" style="69" hidden="1" customWidth="1"/>
    <col min="9992" max="10240" width="9.00390625" style="69" customWidth="1"/>
    <col min="10241" max="10241" width="3.00390625" style="69" customWidth="1"/>
    <col min="10242" max="10242" width="51.421875" style="69" customWidth="1"/>
    <col min="10243" max="10244" width="15.7109375" style="69" customWidth="1"/>
    <col min="10245" max="10245" width="42.8515625" style="69" customWidth="1"/>
    <col min="10246" max="10246" width="3.00390625" style="69" customWidth="1"/>
    <col min="10247" max="10247" width="9.00390625" style="69" hidden="1" customWidth="1"/>
    <col min="10248" max="10496" width="9.00390625" style="69" customWidth="1"/>
    <col min="10497" max="10497" width="3.00390625" style="69" customWidth="1"/>
    <col min="10498" max="10498" width="51.421875" style="69" customWidth="1"/>
    <col min="10499" max="10500" width="15.7109375" style="69" customWidth="1"/>
    <col min="10501" max="10501" width="42.8515625" style="69" customWidth="1"/>
    <col min="10502" max="10502" width="3.00390625" style="69" customWidth="1"/>
    <col min="10503" max="10503" width="9.00390625" style="69" hidden="1" customWidth="1"/>
    <col min="10504" max="10752" width="9.00390625" style="69" customWidth="1"/>
    <col min="10753" max="10753" width="3.00390625" style="69" customWidth="1"/>
    <col min="10754" max="10754" width="51.421875" style="69" customWidth="1"/>
    <col min="10755" max="10756" width="15.7109375" style="69" customWidth="1"/>
    <col min="10757" max="10757" width="42.8515625" style="69" customWidth="1"/>
    <col min="10758" max="10758" width="3.00390625" style="69" customWidth="1"/>
    <col min="10759" max="10759" width="9.00390625" style="69" hidden="1" customWidth="1"/>
    <col min="10760" max="11008" width="9.00390625" style="69" customWidth="1"/>
    <col min="11009" max="11009" width="3.00390625" style="69" customWidth="1"/>
    <col min="11010" max="11010" width="51.421875" style="69" customWidth="1"/>
    <col min="11011" max="11012" width="15.7109375" style="69" customWidth="1"/>
    <col min="11013" max="11013" width="42.8515625" style="69" customWidth="1"/>
    <col min="11014" max="11014" width="3.00390625" style="69" customWidth="1"/>
    <col min="11015" max="11015" width="9.00390625" style="69" hidden="1" customWidth="1"/>
    <col min="11016" max="11264" width="9.00390625" style="69" customWidth="1"/>
    <col min="11265" max="11265" width="3.00390625" style="69" customWidth="1"/>
    <col min="11266" max="11266" width="51.421875" style="69" customWidth="1"/>
    <col min="11267" max="11268" width="15.7109375" style="69" customWidth="1"/>
    <col min="11269" max="11269" width="42.8515625" style="69" customWidth="1"/>
    <col min="11270" max="11270" width="3.00390625" style="69" customWidth="1"/>
    <col min="11271" max="11271" width="9.00390625" style="69" hidden="1" customWidth="1"/>
    <col min="11272" max="11520" width="9.00390625" style="69" customWidth="1"/>
    <col min="11521" max="11521" width="3.00390625" style="69" customWidth="1"/>
    <col min="11522" max="11522" width="51.421875" style="69" customWidth="1"/>
    <col min="11523" max="11524" width="15.7109375" style="69" customWidth="1"/>
    <col min="11525" max="11525" width="42.8515625" style="69" customWidth="1"/>
    <col min="11526" max="11526" width="3.00390625" style="69" customWidth="1"/>
    <col min="11527" max="11527" width="9.00390625" style="69" hidden="1" customWidth="1"/>
    <col min="11528" max="11776" width="9.00390625" style="69" customWidth="1"/>
    <col min="11777" max="11777" width="3.00390625" style="69" customWidth="1"/>
    <col min="11778" max="11778" width="51.421875" style="69" customWidth="1"/>
    <col min="11779" max="11780" width="15.7109375" style="69" customWidth="1"/>
    <col min="11781" max="11781" width="42.8515625" style="69" customWidth="1"/>
    <col min="11782" max="11782" width="3.00390625" style="69" customWidth="1"/>
    <col min="11783" max="11783" width="9.00390625" style="69" hidden="1" customWidth="1"/>
    <col min="11784" max="12032" width="9.00390625" style="69" customWidth="1"/>
    <col min="12033" max="12033" width="3.00390625" style="69" customWidth="1"/>
    <col min="12034" max="12034" width="51.421875" style="69" customWidth="1"/>
    <col min="12035" max="12036" width="15.7109375" style="69" customWidth="1"/>
    <col min="12037" max="12037" width="42.8515625" style="69" customWidth="1"/>
    <col min="12038" max="12038" width="3.00390625" style="69" customWidth="1"/>
    <col min="12039" max="12039" width="9.00390625" style="69" hidden="1" customWidth="1"/>
    <col min="12040" max="12288" width="9.00390625" style="69" customWidth="1"/>
    <col min="12289" max="12289" width="3.00390625" style="69" customWidth="1"/>
    <col min="12290" max="12290" width="51.421875" style="69" customWidth="1"/>
    <col min="12291" max="12292" width="15.7109375" style="69" customWidth="1"/>
    <col min="12293" max="12293" width="42.8515625" style="69" customWidth="1"/>
    <col min="12294" max="12294" width="3.00390625" style="69" customWidth="1"/>
    <col min="12295" max="12295" width="9.00390625" style="69" hidden="1" customWidth="1"/>
    <col min="12296" max="12544" width="9.00390625" style="69" customWidth="1"/>
    <col min="12545" max="12545" width="3.00390625" style="69" customWidth="1"/>
    <col min="12546" max="12546" width="51.421875" style="69" customWidth="1"/>
    <col min="12547" max="12548" width="15.7109375" style="69" customWidth="1"/>
    <col min="12549" max="12549" width="42.8515625" style="69" customWidth="1"/>
    <col min="12550" max="12550" width="3.00390625" style="69" customWidth="1"/>
    <col min="12551" max="12551" width="9.00390625" style="69" hidden="1" customWidth="1"/>
    <col min="12552" max="12800" width="9.00390625" style="69" customWidth="1"/>
    <col min="12801" max="12801" width="3.00390625" style="69" customWidth="1"/>
    <col min="12802" max="12802" width="51.421875" style="69" customWidth="1"/>
    <col min="12803" max="12804" width="15.7109375" style="69" customWidth="1"/>
    <col min="12805" max="12805" width="42.8515625" style="69" customWidth="1"/>
    <col min="12806" max="12806" width="3.00390625" style="69" customWidth="1"/>
    <col min="12807" max="12807" width="9.00390625" style="69" hidden="1" customWidth="1"/>
    <col min="12808" max="13056" width="9.00390625" style="69" customWidth="1"/>
    <col min="13057" max="13057" width="3.00390625" style="69" customWidth="1"/>
    <col min="13058" max="13058" width="51.421875" style="69" customWidth="1"/>
    <col min="13059" max="13060" width="15.7109375" style="69" customWidth="1"/>
    <col min="13061" max="13061" width="42.8515625" style="69" customWidth="1"/>
    <col min="13062" max="13062" width="3.00390625" style="69" customWidth="1"/>
    <col min="13063" max="13063" width="9.00390625" style="69" hidden="1" customWidth="1"/>
    <col min="13064" max="13312" width="9.00390625" style="69" customWidth="1"/>
    <col min="13313" max="13313" width="3.00390625" style="69" customWidth="1"/>
    <col min="13314" max="13314" width="51.421875" style="69" customWidth="1"/>
    <col min="13315" max="13316" width="15.7109375" style="69" customWidth="1"/>
    <col min="13317" max="13317" width="42.8515625" style="69" customWidth="1"/>
    <col min="13318" max="13318" width="3.00390625" style="69" customWidth="1"/>
    <col min="13319" max="13319" width="9.00390625" style="69" hidden="1" customWidth="1"/>
    <col min="13320" max="13568" width="9.00390625" style="69" customWidth="1"/>
    <col min="13569" max="13569" width="3.00390625" style="69" customWidth="1"/>
    <col min="13570" max="13570" width="51.421875" style="69" customWidth="1"/>
    <col min="13571" max="13572" width="15.7109375" style="69" customWidth="1"/>
    <col min="13573" max="13573" width="42.8515625" style="69" customWidth="1"/>
    <col min="13574" max="13574" width="3.00390625" style="69" customWidth="1"/>
    <col min="13575" max="13575" width="9.00390625" style="69" hidden="1" customWidth="1"/>
    <col min="13576" max="13824" width="9.00390625" style="69" customWidth="1"/>
    <col min="13825" max="13825" width="3.00390625" style="69" customWidth="1"/>
    <col min="13826" max="13826" width="51.421875" style="69" customWidth="1"/>
    <col min="13827" max="13828" width="15.7109375" style="69" customWidth="1"/>
    <col min="13829" max="13829" width="42.8515625" style="69" customWidth="1"/>
    <col min="13830" max="13830" width="3.00390625" style="69" customWidth="1"/>
    <col min="13831" max="13831" width="9.00390625" style="69" hidden="1" customWidth="1"/>
    <col min="13832" max="14080" width="9.00390625" style="69" customWidth="1"/>
    <col min="14081" max="14081" width="3.00390625" style="69" customWidth="1"/>
    <col min="14082" max="14082" width="51.421875" style="69" customWidth="1"/>
    <col min="14083" max="14084" width="15.7109375" style="69" customWidth="1"/>
    <col min="14085" max="14085" width="42.8515625" style="69" customWidth="1"/>
    <col min="14086" max="14086" width="3.00390625" style="69" customWidth="1"/>
    <col min="14087" max="14087" width="9.00390625" style="69" hidden="1" customWidth="1"/>
    <col min="14088" max="14336" width="9.00390625" style="69" customWidth="1"/>
    <col min="14337" max="14337" width="3.00390625" style="69" customWidth="1"/>
    <col min="14338" max="14338" width="51.421875" style="69" customWidth="1"/>
    <col min="14339" max="14340" width="15.7109375" style="69" customWidth="1"/>
    <col min="14341" max="14341" width="42.8515625" style="69" customWidth="1"/>
    <col min="14342" max="14342" width="3.00390625" style="69" customWidth="1"/>
    <col min="14343" max="14343" width="9.00390625" style="69" hidden="1" customWidth="1"/>
    <col min="14344" max="14592" width="9.00390625" style="69" customWidth="1"/>
    <col min="14593" max="14593" width="3.00390625" style="69" customWidth="1"/>
    <col min="14594" max="14594" width="51.421875" style="69" customWidth="1"/>
    <col min="14595" max="14596" width="15.7109375" style="69" customWidth="1"/>
    <col min="14597" max="14597" width="42.8515625" style="69" customWidth="1"/>
    <col min="14598" max="14598" width="3.00390625" style="69" customWidth="1"/>
    <col min="14599" max="14599" width="9.00390625" style="69" hidden="1" customWidth="1"/>
    <col min="14600" max="14848" width="9.00390625" style="69" customWidth="1"/>
    <col min="14849" max="14849" width="3.00390625" style="69" customWidth="1"/>
    <col min="14850" max="14850" width="51.421875" style="69" customWidth="1"/>
    <col min="14851" max="14852" width="15.7109375" style="69" customWidth="1"/>
    <col min="14853" max="14853" width="42.8515625" style="69" customWidth="1"/>
    <col min="14854" max="14854" width="3.00390625" style="69" customWidth="1"/>
    <col min="14855" max="14855" width="9.00390625" style="69" hidden="1" customWidth="1"/>
    <col min="14856" max="15104" width="9.00390625" style="69" customWidth="1"/>
    <col min="15105" max="15105" width="3.00390625" style="69" customWidth="1"/>
    <col min="15106" max="15106" width="51.421875" style="69" customWidth="1"/>
    <col min="15107" max="15108" width="15.7109375" style="69" customWidth="1"/>
    <col min="15109" max="15109" width="42.8515625" style="69" customWidth="1"/>
    <col min="15110" max="15110" width="3.00390625" style="69" customWidth="1"/>
    <col min="15111" max="15111" width="9.00390625" style="69" hidden="1" customWidth="1"/>
    <col min="15112" max="15360" width="9.00390625" style="69" customWidth="1"/>
    <col min="15361" max="15361" width="3.00390625" style="69" customWidth="1"/>
    <col min="15362" max="15362" width="51.421875" style="69" customWidth="1"/>
    <col min="15363" max="15364" width="15.7109375" style="69" customWidth="1"/>
    <col min="15365" max="15365" width="42.8515625" style="69" customWidth="1"/>
    <col min="15366" max="15366" width="3.00390625" style="69" customWidth="1"/>
    <col min="15367" max="15367" width="9.00390625" style="69" hidden="1" customWidth="1"/>
    <col min="15368" max="15616" width="9.00390625" style="69" customWidth="1"/>
    <col min="15617" max="15617" width="3.00390625" style="69" customWidth="1"/>
    <col min="15618" max="15618" width="51.421875" style="69" customWidth="1"/>
    <col min="15619" max="15620" width="15.7109375" style="69" customWidth="1"/>
    <col min="15621" max="15621" width="42.8515625" style="69" customWidth="1"/>
    <col min="15622" max="15622" width="3.00390625" style="69" customWidth="1"/>
    <col min="15623" max="15623" width="9.00390625" style="69" hidden="1" customWidth="1"/>
    <col min="15624" max="15872" width="9.00390625" style="69" customWidth="1"/>
    <col min="15873" max="15873" width="3.00390625" style="69" customWidth="1"/>
    <col min="15874" max="15874" width="51.421875" style="69" customWidth="1"/>
    <col min="15875" max="15876" width="15.7109375" style="69" customWidth="1"/>
    <col min="15877" max="15877" width="42.8515625" style="69" customWidth="1"/>
    <col min="15878" max="15878" width="3.00390625" style="69" customWidth="1"/>
    <col min="15879" max="15879" width="9.00390625" style="69" hidden="1" customWidth="1"/>
    <col min="15880" max="16128" width="9.00390625" style="69" customWidth="1"/>
    <col min="16129" max="16129" width="3.00390625" style="69" customWidth="1"/>
    <col min="16130" max="16130" width="51.421875" style="69" customWidth="1"/>
    <col min="16131" max="16132" width="15.7109375" style="69" customWidth="1"/>
    <col min="16133" max="16133" width="42.8515625" style="69" customWidth="1"/>
    <col min="16134" max="16134" width="3.00390625" style="69" customWidth="1"/>
    <col min="16135" max="16135" width="9.00390625" style="69" hidden="1" customWidth="1"/>
    <col min="16136" max="16384" width="9.00390625" style="69" customWidth="1"/>
  </cols>
  <sheetData>
    <row r="1" spans="2:6" s="1" customFormat="1" ht="16.5" customHeight="1">
      <c r="B1" s="2"/>
      <c r="C1" s="3"/>
      <c r="D1" s="4"/>
      <c r="E1" s="5"/>
      <c r="F1" s="3"/>
    </row>
    <row r="2" spans="2:7" s="1" customFormat="1" ht="15" customHeight="1">
      <c r="B2" s="6" t="s">
        <v>0</v>
      </c>
      <c r="C2" s="7" t="s">
        <v>1</v>
      </c>
      <c r="D2" s="8"/>
      <c r="E2" s="9" t="s">
        <v>2</v>
      </c>
      <c r="F2" s="3"/>
      <c r="G2" s="10" t="s">
        <v>3</v>
      </c>
    </row>
    <row r="3" spans="2:6" s="1" customFormat="1" ht="15.75" customHeight="1">
      <c r="B3" s="11"/>
      <c r="C3" s="12"/>
      <c r="D3" s="13"/>
      <c r="E3" s="14"/>
      <c r="F3" s="3"/>
    </row>
    <row r="4" spans="2:6" s="1" customFormat="1" ht="33" customHeight="1">
      <c r="B4" s="15" t="s">
        <v>4</v>
      </c>
      <c r="C4" s="174" t="s">
        <v>5</v>
      </c>
      <c r="D4" s="175"/>
      <c r="E4" s="16"/>
      <c r="F4" s="3"/>
    </row>
    <row r="5" spans="2:6" s="1" customFormat="1" ht="15" customHeight="1">
      <c r="B5" s="16" t="s">
        <v>6</v>
      </c>
      <c r="C5" s="176" t="s">
        <v>7</v>
      </c>
      <c r="D5" s="177"/>
      <c r="E5" s="16"/>
      <c r="F5" s="3"/>
    </row>
    <row r="6" spans="2:6" s="1" customFormat="1" ht="15" customHeight="1">
      <c r="B6" s="17" t="s">
        <v>8</v>
      </c>
      <c r="C6" s="18" t="s">
        <v>9</v>
      </c>
      <c r="D6" s="19" t="s">
        <v>10</v>
      </c>
      <c r="E6" s="16"/>
      <c r="F6" s="3"/>
    </row>
    <row r="7" spans="2:6" s="1" customFormat="1" ht="15" customHeight="1">
      <c r="B7" s="20" t="s">
        <v>11</v>
      </c>
      <c r="C7" s="178" t="s">
        <v>12</v>
      </c>
      <c r="D7" s="179"/>
      <c r="E7" s="16"/>
      <c r="F7" s="3"/>
    </row>
    <row r="8" spans="2:6" s="1" customFormat="1" ht="15" customHeight="1">
      <c r="B8" s="16" t="s">
        <v>13</v>
      </c>
      <c r="C8" s="21"/>
      <c r="D8" s="22"/>
      <c r="E8" s="23"/>
      <c r="F8" s="3"/>
    </row>
    <row r="9" spans="2:6" s="1" customFormat="1" ht="15" customHeight="1">
      <c r="B9" s="16" t="s">
        <v>14</v>
      </c>
      <c r="C9" s="21"/>
      <c r="D9" s="24"/>
      <c r="E9" s="23"/>
      <c r="F9" s="3"/>
    </row>
    <row r="10" spans="2:6" s="1" customFormat="1" ht="15" customHeight="1">
      <c r="B10" s="25" t="s">
        <v>15</v>
      </c>
      <c r="C10" s="26"/>
      <c r="D10" s="27"/>
      <c r="E10" s="28"/>
      <c r="F10" s="3"/>
    </row>
    <row r="11" spans="2:6" s="1" customFormat="1" ht="6" customHeight="1" thickBot="1">
      <c r="B11" s="29"/>
      <c r="C11" s="30"/>
      <c r="D11" s="31"/>
      <c r="E11" s="29"/>
      <c r="F11" s="3"/>
    </row>
    <row r="12" spans="2:6" s="1" customFormat="1" ht="15" customHeight="1" thickBot="1">
      <c r="B12" s="32" t="s">
        <v>16</v>
      </c>
      <c r="C12" s="33">
        <f>SUM(C13:C15)+SUM(C17:C20)</f>
        <v>0</v>
      </c>
      <c r="D12" s="13"/>
      <c r="E12" s="34"/>
      <c r="F12" s="3"/>
    </row>
    <row r="13" spans="2:6" s="1" customFormat="1" ht="15" customHeight="1">
      <c r="B13" s="16" t="s">
        <v>17</v>
      </c>
      <c r="C13" s="35"/>
      <c r="D13" s="24"/>
      <c r="E13" s="23"/>
      <c r="F13" s="3"/>
    </row>
    <row r="14" spans="2:6" s="1" customFormat="1" ht="15" customHeight="1">
      <c r="B14" s="16" t="s">
        <v>18</v>
      </c>
      <c r="C14" s="36">
        <f>IF(ISBLANK(D14),(C8*2.072)+(C9*1.554)+(D8*0.725),D14)</f>
        <v>0</v>
      </c>
      <c r="D14" s="35"/>
      <c r="E14" s="23"/>
      <c r="F14" s="3"/>
    </row>
    <row r="15" spans="2:6" s="1" customFormat="1" ht="15" customHeight="1">
      <c r="B15" s="16" t="s">
        <v>19</v>
      </c>
      <c r="C15" s="35"/>
      <c r="D15" s="24"/>
      <c r="E15" s="23"/>
      <c r="F15" s="3"/>
    </row>
    <row r="16" spans="2:6" s="1" customFormat="1" ht="15.75" customHeight="1" hidden="1">
      <c r="B16" s="16"/>
      <c r="C16" s="36"/>
      <c r="D16" s="24"/>
      <c r="E16" s="23"/>
      <c r="F16" s="3"/>
    </row>
    <row r="17" spans="2:6" s="1" customFormat="1" ht="15" customHeight="1">
      <c r="B17" s="16" t="s">
        <v>20</v>
      </c>
      <c r="C17" s="35"/>
      <c r="D17" s="24"/>
      <c r="E17" s="23"/>
      <c r="F17" s="3"/>
    </row>
    <row r="18" spans="2:6" s="1" customFormat="1" ht="15" customHeight="1">
      <c r="B18" s="16" t="s">
        <v>21</v>
      </c>
      <c r="C18" s="36">
        <f>IF(ISBLANK(D18),(IF(C13&lt;100,C13*3.1/100,(IF(C13&lt;500,C13*3.8/100,C13*4.1/100)))),D18)</f>
        <v>0</v>
      </c>
      <c r="D18" s="35"/>
      <c r="E18" s="23"/>
      <c r="F18" s="3"/>
    </row>
    <row r="19" spans="2:6" s="1" customFormat="1" ht="15" customHeight="1">
      <c r="B19" s="16" t="s">
        <v>22</v>
      </c>
      <c r="C19" s="35"/>
      <c r="D19" s="24"/>
      <c r="E19" s="23"/>
      <c r="F19" s="3"/>
    </row>
    <row r="20" spans="2:6" s="1" customFormat="1" ht="15" customHeight="1">
      <c r="B20" s="28"/>
      <c r="C20" s="37"/>
      <c r="D20" s="27"/>
      <c r="E20" s="28"/>
      <c r="F20" s="3"/>
    </row>
    <row r="21" spans="2:6" s="1" customFormat="1" ht="8.25" customHeight="1">
      <c r="B21" s="29"/>
      <c r="C21" s="38"/>
      <c r="D21" s="31"/>
      <c r="E21" s="29"/>
      <c r="F21" s="3"/>
    </row>
    <row r="22" spans="2:6" s="1" customFormat="1" ht="15" customHeight="1" thickBot="1">
      <c r="B22" s="16"/>
      <c r="C22" s="39" t="s">
        <v>23</v>
      </c>
      <c r="D22" s="40" t="s">
        <v>24</v>
      </c>
      <c r="E22" s="16"/>
      <c r="F22" s="3"/>
    </row>
    <row r="23" spans="2:7" s="1" customFormat="1" ht="15" customHeight="1" thickBot="1">
      <c r="B23" s="32" t="s">
        <v>25</v>
      </c>
      <c r="C23" s="33">
        <f>SUM(C24:C30)</f>
        <v>0</v>
      </c>
      <c r="D23" s="33">
        <f>SUM(D24:D30)</f>
        <v>0</v>
      </c>
      <c r="E23" s="41"/>
      <c r="F23" s="3"/>
      <c r="G23" s="42">
        <f>D23-D24</f>
        <v>0</v>
      </c>
    </row>
    <row r="24" spans="2:6" s="1" customFormat="1" ht="15" customHeight="1">
      <c r="B24" s="16" t="s">
        <v>26</v>
      </c>
      <c r="C24" s="43"/>
      <c r="D24" s="44">
        <f aca="true" t="shared" si="0" ref="D24:D29">C24</f>
        <v>0</v>
      </c>
      <c r="E24" s="23"/>
      <c r="F24" s="3"/>
    </row>
    <row r="25" spans="2:6" s="1" customFormat="1" ht="15" customHeight="1">
      <c r="B25" s="16" t="s">
        <v>27</v>
      </c>
      <c r="C25" s="45"/>
      <c r="D25" s="46">
        <f t="shared" si="0"/>
        <v>0</v>
      </c>
      <c r="E25" s="23"/>
      <c r="F25" s="3"/>
    </row>
    <row r="26" spans="2:6" s="1" customFormat="1" ht="15" customHeight="1">
      <c r="B26" s="16" t="s">
        <v>28</v>
      </c>
      <c r="C26" s="45">
        <f>'Rekapit. objektu - PS 01'!C27+'Rekapit. objektu - SO 02'!C27+'Rekapit. objektu - SO 03'!C27</f>
        <v>0</v>
      </c>
      <c r="D26" s="46">
        <f t="shared" si="0"/>
        <v>0</v>
      </c>
      <c r="E26" s="23"/>
      <c r="F26" s="3"/>
    </row>
    <row r="27" spans="2:6" s="1" customFormat="1" ht="15" customHeight="1">
      <c r="B27" s="16" t="s">
        <v>29</v>
      </c>
      <c r="C27" s="45">
        <f>'Rekapit. objektu - PS 01'!C28+'Rekapit. objektu - SO 02'!C28+'Rekapit. objektu - SO 03'!C28</f>
        <v>0</v>
      </c>
      <c r="D27" s="46">
        <f t="shared" si="0"/>
        <v>0</v>
      </c>
      <c r="E27" s="23"/>
      <c r="F27" s="3"/>
    </row>
    <row r="28" spans="2:6" s="1" customFormat="1" ht="15" customHeight="1">
      <c r="B28" s="16" t="s">
        <v>30</v>
      </c>
      <c r="C28" s="45"/>
      <c r="D28" s="46">
        <f t="shared" si="0"/>
        <v>0</v>
      </c>
      <c r="E28" s="23"/>
      <c r="F28" s="3"/>
    </row>
    <row r="29" spans="2:6" s="1" customFormat="1" ht="15" customHeight="1">
      <c r="B29" s="16" t="s">
        <v>31</v>
      </c>
      <c r="C29" s="45"/>
      <c r="D29" s="46">
        <f t="shared" si="0"/>
        <v>0</v>
      </c>
      <c r="E29" s="23"/>
      <c r="F29" s="3"/>
    </row>
    <row r="30" spans="2:7" s="1" customFormat="1" ht="15.75" customHeight="1" hidden="1">
      <c r="B30" s="16"/>
      <c r="C30" s="45"/>
      <c r="D30" s="46"/>
      <c r="E30" s="23"/>
      <c r="F30" s="3"/>
      <c r="G30" s="47"/>
    </row>
    <row r="31" spans="2:6" s="1" customFormat="1" ht="15.75" customHeight="1" hidden="1">
      <c r="B31" s="25"/>
      <c r="C31" s="48"/>
      <c r="D31" s="27"/>
      <c r="E31" s="28"/>
      <c r="F31" s="3"/>
    </row>
    <row r="32" spans="2:6" s="1" customFormat="1" ht="6" customHeight="1" thickBot="1">
      <c r="B32" s="29"/>
      <c r="C32" s="49"/>
      <c r="D32" s="50"/>
      <c r="E32" s="29"/>
      <c r="F32" s="3"/>
    </row>
    <row r="33" spans="2:6" s="1" customFormat="1" ht="15" customHeight="1" thickBot="1">
      <c r="B33" s="32" t="s">
        <v>32</v>
      </c>
      <c r="C33" s="33">
        <f>SUM(C37:C47)</f>
        <v>0</v>
      </c>
      <c r="D33" s="33">
        <f>SUM(D37:D47)</f>
        <v>0</v>
      </c>
      <c r="E33" s="41"/>
      <c r="F33" s="3"/>
    </row>
    <row r="34" spans="2:6" s="1" customFormat="1" ht="15.75" customHeight="1" hidden="1">
      <c r="B34" s="16"/>
      <c r="C34" s="51"/>
      <c r="D34" s="44"/>
      <c r="E34" s="23"/>
      <c r="F34" s="3"/>
    </row>
    <row r="35" spans="2:6" s="1" customFormat="1" ht="15.75" customHeight="1" hidden="1">
      <c r="B35" s="16"/>
      <c r="C35" s="36"/>
      <c r="D35" s="46"/>
      <c r="E35" s="23"/>
      <c r="F35" s="3"/>
    </row>
    <row r="36" spans="2:6" s="1" customFormat="1" ht="15.75" customHeight="1" hidden="1">
      <c r="B36" s="25"/>
      <c r="C36" s="52"/>
      <c r="D36" s="53"/>
      <c r="E36" s="28"/>
      <c r="F36" s="3"/>
    </row>
    <row r="37" spans="2:7" s="1" customFormat="1" ht="15" customHeight="1">
      <c r="B37" s="16" t="s">
        <v>33</v>
      </c>
      <c r="C37" s="45">
        <v>0</v>
      </c>
      <c r="D37" s="171">
        <v>0</v>
      </c>
      <c r="E37" s="23"/>
      <c r="F37" s="54" t="s">
        <v>34</v>
      </c>
      <c r="G37" s="10" t="s">
        <v>35</v>
      </c>
    </row>
    <row r="38" spans="2:6" s="1" customFormat="1" ht="15" customHeight="1">
      <c r="B38" s="16" t="s">
        <v>36</v>
      </c>
      <c r="C38" s="45">
        <v>0</v>
      </c>
      <c r="D38" s="171">
        <v>0</v>
      </c>
      <c r="E38" s="23"/>
      <c r="F38" s="3"/>
    </row>
    <row r="39" spans="2:7" s="1" customFormat="1" ht="15" customHeight="1">
      <c r="B39" s="16" t="s">
        <v>37</v>
      </c>
      <c r="C39" s="45">
        <v>0</v>
      </c>
      <c r="D39" s="171">
        <v>0</v>
      </c>
      <c r="E39" s="23"/>
      <c r="F39" s="54" t="s">
        <v>34</v>
      </c>
      <c r="G39" s="10" t="s">
        <v>35</v>
      </c>
    </row>
    <row r="40" spans="2:6" s="1" customFormat="1" ht="15" customHeight="1">
      <c r="B40" s="16" t="s">
        <v>38</v>
      </c>
      <c r="C40" s="45"/>
      <c r="D40" s="36">
        <f>C40</f>
        <v>0</v>
      </c>
      <c r="E40" s="23"/>
      <c r="F40" s="3"/>
    </row>
    <row r="41" spans="2:6" s="1" customFormat="1" ht="15" customHeight="1">
      <c r="B41" s="16" t="s">
        <v>39</v>
      </c>
      <c r="C41" s="45">
        <v>0</v>
      </c>
      <c r="D41" s="36">
        <f>C41</f>
        <v>0</v>
      </c>
      <c r="E41" s="23"/>
      <c r="F41" s="3"/>
    </row>
    <row r="42" spans="2:7" s="1" customFormat="1" ht="15" customHeight="1">
      <c r="B42" s="16" t="s">
        <v>40</v>
      </c>
      <c r="C42" s="45"/>
      <c r="D42" s="36">
        <f>C42</f>
        <v>0</v>
      </c>
      <c r="E42" s="23"/>
      <c r="F42" s="3"/>
      <c r="G42" s="42">
        <f>D23+C12+SUM(D37:D42)+SUM(D44:D47)+D50+SUM(D52:D66)</f>
        <v>0</v>
      </c>
    </row>
    <row r="43" spans="2:7" s="1" customFormat="1" ht="15" customHeight="1">
      <c r="B43" s="16" t="s">
        <v>41</v>
      </c>
      <c r="C43" s="45">
        <v>0</v>
      </c>
      <c r="D43" s="171">
        <v>0</v>
      </c>
      <c r="E43" s="23"/>
      <c r="F43" s="3"/>
      <c r="G43" s="55">
        <v>0</v>
      </c>
    </row>
    <row r="44" spans="2:7" s="1" customFormat="1" ht="15" customHeight="1">
      <c r="B44" s="16" t="s">
        <v>42</v>
      </c>
      <c r="C44" s="45"/>
      <c r="D44" s="36">
        <f>C44</f>
        <v>0</v>
      </c>
      <c r="E44" s="23"/>
      <c r="F44" s="3"/>
      <c r="G44" s="4">
        <f>IF(G23&lt;90,9,IF(G23&lt;1980,9+3*(G23-90)/70,IF(G23&lt;6000,(G23+10080)/134,G23*0.02)))</f>
        <v>9</v>
      </c>
    </row>
    <row r="45" spans="2:6" s="1" customFormat="1" ht="15" customHeight="1">
      <c r="B45" s="16" t="s">
        <v>43</v>
      </c>
      <c r="C45" s="45"/>
      <c r="D45" s="36">
        <f>C45</f>
        <v>0</v>
      </c>
      <c r="E45" s="23"/>
      <c r="F45" s="3"/>
    </row>
    <row r="46" spans="2:6" s="1" customFormat="1" ht="15" customHeight="1">
      <c r="B46" s="16" t="s">
        <v>44</v>
      </c>
      <c r="C46" s="45"/>
      <c r="D46" s="36">
        <f>C46</f>
        <v>0</v>
      </c>
      <c r="E46" s="23"/>
      <c r="F46" s="3"/>
    </row>
    <row r="47" spans="2:6" s="1" customFormat="1" ht="15" customHeight="1">
      <c r="B47" s="16" t="s">
        <v>45</v>
      </c>
      <c r="C47" s="45"/>
      <c r="D47" s="36">
        <f>C47</f>
        <v>0</v>
      </c>
      <c r="E47" s="23"/>
      <c r="F47" s="3"/>
    </row>
    <row r="48" spans="2:6" s="1" customFormat="1" ht="8.25" customHeight="1" thickBot="1">
      <c r="B48" s="29"/>
      <c r="C48" s="30"/>
      <c r="D48" s="8"/>
      <c r="E48" s="29"/>
      <c r="F48" s="3"/>
    </row>
    <row r="49" spans="2:6" s="1" customFormat="1" ht="15" customHeight="1" thickBot="1">
      <c r="B49" s="56" t="s">
        <v>46</v>
      </c>
      <c r="C49" s="33">
        <f>SUM(C50:C55)+SUM(C57:C66)</f>
        <v>0</v>
      </c>
      <c r="D49" s="33">
        <f>SUM(D50:D55)+SUM(D57:D66)</f>
        <v>0</v>
      </c>
      <c r="E49" s="57"/>
      <c r="F49" s="3"/>
    </row>
    <row r="50" spans="2:7" s="1" customFormat="1" ht="15" customHeight="1">
      <c r="B50" s="16" t="s">
        <v>47</v>
      </c>
      <c r="C50" s="43">
        <v>0</v>
      </c>
      <c r="D50" s="51">
        <f>IF(C50&gt;0,IF(C50&lt;7,7,C50),0)</f>
        <v>0</v>
      </c>
      <c r="E50" s="23"/>
      <c r="F50" s="3"/>
      <c r="G50" s="42">
        <f>D50+D51+D52</f>
        <v>0</v>
      </c>
    </row>
    <row r="51" spans="2:7" s="1" customFormat="1" ht="28.5" customHeight="1">
      <c r="B51" s="16" t="s">
        <v>48</v>
      </c>
      <c r="C51" s="58">
        <v>0</v>
      </c>
      <c r="D51" s="59">
        <f>IF(C51&lt;=0,0,IF(F51="A",C51,IF(G51&lt;=150,4,4+0.018*(G51-150))))</f>
        <v>0</v>
      </c>
      <c r="E51" s="23"/>
      <c r="F51" s="54" t="s">
        <v>49</v>
      </c>
      <c r="G51" s="42">
        <f>C12+D23+D33+D50+SUM(D52:D55,D57:D66)</f>
        <v>0</v>
      </c>
    </row>
    <row r="52" spans="2:7" s="1" customFormat="1" ht="15" customHeight="1">
      <c r="B52" s="16" t="s">
        <v>50</v>
      </c>
      <c r="C52" s="45">
        <v>0</v>
      </c>
      <c r="D52" s="36">
        <f>IF(C52&lt;=0,0,(IF(G52&lt;10000,G52*1.4/100,(IF(G52&lt;50000,G52*1.11/100,G52*0.45/100)))))</f>
        <v>0</v>
      </c>
      <c r="E52" s="23"/>
      <c r="F52" s="3"/>
      <c r="G52" s="4">
        <f>C27+C29+C26</f>
        <v>0</v>
      </c>
    </row>
    <row r="53" spans="2:6" s="1" customFormat="1" ht="15" customHeight="1">
      <c r="B53" s="16" t="s">
        <v>51</v>
      </c>
      <c r="C53" s="45">
        <v>0</v>
      </c>
      <c r="D53" s="36">
        <f>C53</f>
        <v>0</v>
      </c>
      <c r="E53" s="23"/>
      <c r="F53" s="3"/>
    </row>
    <row r="54" spans="2:6" s="1" customFormat="1" ht="15" customHeight="1">
      <c r="B54" s="16" t="s">
        <v>52</v>
      </c>
      <c r="C54" s="45"/>
      <c r="D54" s="36">
        <f>C54</f>
        <v>0</v>
      </c>
      <c r="E54" s="23"/>
      <c r="F54" s="3"/>
    </row>
    <row r="55" spans="2:6" s="1" customFormat="1" ht="15" customHeight="1">
      <c r="B55" s="16" t="s">
        <v>53</v>
      </c>
      <c r="C55" s="45"/>
      <c r="D55" s="36">
        <f>C55</f>
        <v>0</v>
      </c>
      <c r="E55" s="23"/>
      <c r="F55" s="3"/>
    </row>
    <row r="56" spans="2:6" s="1" customFormat="1" ht="15" customHeight="1">
      <c r="B56" s="16" t="s">
        <v>54</v>
      </c>
      <c r="C56" s="36">
        <f>C59+C57+C58</f>
        <v>0</v>
      </c>
      <c r="D56" s="36">
        <f>D59+D57+D58</f>
        <v>0</v>
      </c>
      <c r="E56" s="23"/>
      <c r="F56" s="3"/>
    </row>
    <row r="57" spans="2:6" s="1" customFormat="1" ht="15" customHeight="1">
      <c r="B57" s="16" t="s">
        <v>55</v>
      </c>
      <c r="C57" s="45"/>
      <c r="D57" s="36">
        <f aca="true" t="shared" si="1" ref="D57:D66">C57</f>
        <v>0</v>
      </c>
      <c r="E57" s="23"/>
      <c r="F57" s="3"/>
    </row>
    <row r="58" spans="2:6" s="1" customFormat="1" ht="15" customHeight="1">
      <c r="B58" s="16" t="s">
        <v>56</v>
      </c>
      <c r="C58" s="45"/>
      <c r="D58" s="36">
        <f t="shared" si="1"/>
        <v>0</v>
      </c>
      <c r="E58" s="23"/>
      <c r="F58" s="3"/>
    </row>
    <row r="59" spans="2:6" s="1" customFormat="1" ht="15" customHeight="1">
      <c r="B59" s="16" t="s">
        <v>57</v>
      </c>
      <c r="C59" s="45"/>
      <c r="D59" s="36">
        <f t="shared" si="1"/>
        <v>0</v>
      </c>
      <c r="E59" s="23"/>
      <c r="F59" s="3"/>
    </row>
    <row r="60" spans="2:6" s="1" customFormat="1" ht="15" customHeight="1">
      <c r="B60" s="16" t="s">
        <v>58</v>
      </c>
      <c r="C60" s="45"/>
      <c r="D60" s="36">
        <f t="shared" si="1"/>
        <v>0</v>
      </c>
      <c r="E60" s="23"/>
      <c r="F60" s="3"/>
    </row>
    <row r="61" spans="2:6" s="1" customFormat="1" ht="15" customHeight="1">
      <c r="B61" s="16" t="s">
        <v>59</v>
      </c>
      <c r="C61" s="45"/>
      <c r="D61" s="36">
        <f t="shared" si="1"/>
        <v>0</v>
      </c>
      <c r="E61" s="23"/>
      <c r="F61" s="3"/>
    </row>
    <row r="62" spans="2:6" s="1" customFormat="1" ht="15" customHeight="1">
      <c r="B62" s="16" t="s">
        <v>60</v>
      </c>
      <c r="C62" s="45"/>
      <c r="D62" s="36">
        <f t="shared" si="1"/>
        <v>0</v>
      </c>
      <c r="E62" s="23"/>
      <c r="F62" s="3"/>
    </row>
    <row r="63" spans="2:6" s="1" customFormat="1" ht="15" customHeight="1">
      <c r="B63" s="16" t="s">
        <v>61</v>
      </c>
      <c r="C63" s="45"/>
      <c r="D63" s="36">
        <f t="shared" si="1"/>
        <v>0</v>
      </c>
      <c r="E63" s="23"/>
      <c r="F63" s="3"/>
    </row>
    <row r="64" spans="2:6" s="1" customFormat="1" ht="15" customHeight="1">
      <c r="B64" s="16" t="s">
        <v>62</v>
      </c>
      <c r="C64" s="45"/>
      <c r="D64" s="36">
        <f t="shared" si="1"/>
        <v>0</v>
      </c>
      <c r="E64" s="23"/>
      <c r="F64" s="3"/>
    </row>
    <row r="65" spans="2:6" s="1" customFormat="1" ht="15" customHeight="1">
      <c r="B65" s="16" t="s">
        <v>63</v>
      </c>
      <c r="C65" s="45"/>
      <c r="D65" s="36">
        <f t="shared" si="1"/>
        <v>0</v>
      </c>
      <c r="E65" s="23"/>
      <c r="F65" s="3"/>
    </row>
    <row r="66" spans="2:6" s="1" customFormat="1" ht="15" customHeight="1" thickBot="1">
      <c r="B66" s="25" t="s">
        <v>64</v>
      </c>
      <c r="C66" s="60"/>
      <c r="D66" s="52">
        <f t="shared" si="1"/>
        <v>0</v>
      </c>
      <c r="E66" s="28"/>
      <c r="F66" s="3"/>
    </row>
    <row r="67" spans="2:6" s="1" customFormat="1" ht="15" customHeight="1" thickBot="1">
      <c r="B67" s="61" t="s">
        <v>65</v>
      </c>
      <c r="C67" s="62">
        <f>C68-C24-C25-C56-C12-C50-C54-C55-C51-C52</f>
        <v>0</v>
      </c>
      <c r="D67" s="62">
        <f>D68-D24-D25-D56-C12-D50-D54-D55-D51-D52</f>
        <v>0</v>
      </c>
      <c r="E67" s="63"/>
      <c r="F67" s="3"/>
    </row>
    <row r="68" spans="2:6" s="1" customFormat="1" ht="15" customHeight="1" thickBot="1">
      <c r="B68" s="64" t="s">
        <v>66</v>
      </c>
      <c r="C68" s="65">
        <f>C12+C23+C33+C49</f>
        <v>0</v>
      </c>
      <c r="D68" s="66">
        <f>C12+D23+D33+D49</f>
        <v>0</v>
      </c>
      <c r="E68" s="67"/>
      <c r="F68" s="3"/>
    </row>
  </sheetData>
  <mergeCells count="3">
    <mergeCell ref="C4:D4"/>
    <mergeCell ref="C5:D5"/>
    <mergeCell ref="C7:D7"/>
  </mergeCells>
  <printOptions horizontalCentered="1"/>
  <pageMargins left="0.31496062992125984" right="0.11811023622047245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 topLeftCell="A13">
      <selection activeCell="D31" sqref="D31"/>
    </sheetView>
  </sheetViews>
  <sheetFormatPr defaultColWidth="9.00390625" defaultRowHeight="15"/>
  <cols>
    <col min="1" max="1" width="3.00390625" style="68" customWidth="1"/>
    <col min="2" max="2" width="55.7109375" style="68" customWidth="1"/>
    <col min="3" max="4" width="14.7109375" style="68" customWidth="1"/>
    <col min="5" max="5" width="17.7109375" style="68" bestFit="1" customWidth="1"/>
    <col min="6" max="6" width="13.00390625" style="68" hidden="1" customWidth="1"/>
    <col min="7" max="7" width="23.00390625" style="68" hidden="1" customWidth="1"/>
    <col min="8" max="256" width="9.00390625" style="69" customWidth="1"/>
    <col min="257" max="257" width="3.00390625" style="69" customWidth="1"/>
    <col min="258" max="258" width="55.7109375" style="69" customWidth="1"/>
    <col min="259" max="260" width="14.7109375" style="69" customWidth="1"/>
    <col min="261" max="261" width="43.00390625" style="69" customWidth="1"/>
    <col min="262" max="263" width="9.00390625" style="69" hidden="1" customWidth="1"/>
    <col min="264" max="512" width="9.00390625" style="69" customWidth="1"/>
    <col min="513" max="513" width="3.00390625" style="69" customWidth="1"/>
    <col min="514" max="514" width="55.7109375" style="69" customWidth="1"/>
    <col min="515" max="516" width="14.7109375" style="69" customWidth="1"/>
    <col min="517" max="517" width="43.00390625" style="69" customWidth="1"/>
    <col min="518" max="519" width="9.00390625" style="69" hidden="1" customWidth="1"/>
    <col min="520" max="768" width="9.00390625" style="69" customWidth="1"/>
    <col min="769" max="769" width="3.00390625" style="69" customWidth="1"/>
    <col min="770" max="770" width="55.7109375" style="69" customWidth="1"/>
    <col min="771" max="772" width="14.7109375" style="69" customWidth="1"/>
    <col min="773" max="773" width="43.00390625" style="69" customWidth="1"/>
    <col min="774" max="775" width="9.00390625" style="69" hidden="1" customWidth="1"/>
    <col min="776" max="1024" width="9.00390625" style="69" customWidth="1"/>
    <col min="1025" max="1025" width="3.00390625" style="69" customWidth="1"/>
    <col min="1026" max="1026" width="55.7109375" style="69" customWidth="1"/>
    <col min="1027" max="1028" width="14.7109375" style="69" customWidth="1"/>
    <col min="1029" max="1029" width="43.00390625" style="69" customWidth="1"/>
    <col min="1030" max="1031" width="9.00390625" style="69" hidden="1" customWidth="1"/>
    <col min="1032" max="1280" width="9.00390625" style="69" customWidth="1"/>
    <col min="1281" max="1281" width="3.00390625" style="69" customWidth="1"/>
    <col min="1282" max="1282" width="55.7109375" style="69" customWidth="1"/>
    <col min="1283" max="1284" width="14.7109375" style="69" customWidth="1"/>
    <col min="1285" max="1285" width="43.00390625" style="69" customWidth="1"/>
    <col min="1286" max="1287" width="9.00390625" style="69" hidden="1" customWidth="1"/>
    <col min="1288" max="1536" width="9.00390625" style="69" customWidth="1"/>
    <col min="1537" max="1537" width="3.00390625" style="69" customWidth="1"/>
    <col min="1538" max="1538" width="55.7109375" style="69" customWidth="1"/>
    <col min="1539" max="1540" width="14.7109375" style="69" customWidth="1"/>
    <col min="1541" max="1541" width="43.00390625" style="69" customWidth="1"/>
    <col min="1542" max="1543" width="9.00390625" style="69" hidden="1" customWidth="1"/>
    <col min="1544" max="1792" width="9.00390625" style="69" customWidth="1"/>
    <col min="1793" max="1793" width="3.00390625" style="69" customWidth="1"/>
    <col min="1794" max="1794" width="55.7109375" style="69" customWidth="1"/>
    <col min="1795" max="1796" width="14.7109375" style="69" customWidth="1"/>
    <col min="1797" max="1797" width="43.00390625" style="69" customWidth="1"/>
    <col min="1798" max="1799" width="9.00390625" style="69" hidden="1" customWidth="1"/>
    <col min="1800" max="2048" width="9.00390625" style="69" customWidth="1"/>
    <col min="2049" max="2049" width="3.00390625" style="69" customWidth="1"/>
    <col min="2050" max="2050" width="55.7109375" style="69" customWidth="1"/>
    <col min="2051" max="2052" width="14.7109375" style="69" customWidth="1"/>
    <col min="2053" max="2053" width="43.00390625" style="69" customWidth="1"/>
    <col min="2054" max="2055" width="9.00390625" style="69" hidden="1" customWidth="1"/>
    <col min="2056" max="2304" width="9.00390625" style="69" customWidth="1"/>
    <col min="2305" max="2305" width="3.00390625" style="69" customWidth="1"/>
    <col min="2306" max="2306" width="55.7109375" style="69" customWidth="1"/>
    <col min="2307" max="2308" width="14.7109375" style="69" customWidth="1"/>
    <col min="2309" max="2309" width="43.00390625" style="69" customWidth="1"/>
    <col min="2310" max="2311" width="9.00390625" style="69" hidden="1" customWidth="1"/>
    <col min="2312" max="2560" width="9.00390625" style="69" customWidth="1"/>
    <col min="2561" max="2561" width="3.00390625" style="69" customWidth="1"/>
    <col min="2562" max="2562" width="55.7109375" style="69" customWidth="1"/>
    <col min="2563" max="2564" width="14.7109375" style="69" customWidth="1"/>
    <col min="2565" max="2565" width="43.00390625" style="69" customWidth="1"/>
    <col min="2566" max="2567" width="9.00390625" style="69" hidden="1" customWidth="1"/>
    <col min="2568" max="2816" width="9.00390625" style="69" customWidth="1"/>
    <col min="2817" max="2817" width="3.00390625" style="69" customWidth="1"/>
    <col min="2818" max="2818" width="55.7109375" style="69" customWidth="1"/>
    <col min="2819" max="2820" width="14.7109375" style="69" customWidth="1"/>
    <col min="2821" max="2821" width="43.00390625" style="69" customWidth="1"/>
    <col min="2822" max="2823" width="9.00390625" style="69" hidden="1" customWidth="1"/>
    <col min="2824" max="3072" width="9.00390625" style="69" customWidth="1"/>
    <col min="3073" max="3073" width="3.00390625" style="69" customWidth="1"/>
    <col min="3074" max="3074" width="55.7109375" style="69" customWidth="1"/>
    <col min="3075" max="3076" width="14.7109375" style="69" customWidth="1"/>
    <col min="3077" max="3077" width="43.00390625" style="69" customWidth="1"/>
    <col min="3078" max="3079" width="9.00390625" style="69" hidden="1" customWidth="1"/>
    <col min="3080" max="3328" width="9.00390625" style="69" customWidth="1"/>
    <col min="3329" max="3329" width="3.00390625" style="69" customWidth="1"/>
    <col min="3330" max="3330" width="55.7109375" style="69" customWidth="1"/>
    <col min="3331" max="3332" width="14.7109375" style="69" customWidth="1"/>
    <col min="3333" max="3333" width="43.00390625" style="69" customWidth="1"/>
    <col min="3334" max="3335" width="9.00390625" style="69" hidden="1" customWidth="1"/>
    <col min="3336" max="3584" width="9.00390625" style="69" customWidth="1"/>
    <col min="3585" max="3585" width="3.00390625" style="69" customWidth="1"/>
    <col min="3586" max="3586" width="55.7109375" style="69" customWidth="1"/>
    <col min="3587" max="3588" width="14.7109375" style="69" customWidth="1"/>
    <col min="3589" max="3589" width="43.00390625" style="69" customWidth="1"/>
    <col min="3590" max="3591" width="9.00390625" style="69" hidden="1" customWidth="1"/>
    <col min="3592" max="3840" width="9.00390625" style="69" customWidth="1"/>
    <col min="3841" max="3841" width="3.00390625" style="69" customWidth="1"/>
    <col min="3842" max="3842" width="55.7109375" style="69" customWidth="1"/>
    <col min="3843" max="3844" width="14.7109375" style="69" customWidth="1"/>
    <col min="3845" max="3845" width="43.00390625" style="69" customWidth="1"/>
    <col min="3846" max="3847" width="9.00390625" style="69" hidden="1" customWidth="1"/>
    <col min="3848" max="4096" width="9.00390625" style="69" customWidth="1"/>
    <col min="4097" max="4097" width="3.00390625" style="69" customWidth="1"/>
    <col min="4098" max="4098" width="55.7109375" style="69" customWidth="1"/>
    <col min="4099" max="4100" width="14.7109375" style="69" customWidth="1"/>
    <col min="4101" max="4101" width="43.00390625" style="69" customWidth="1"/>
    <col min="4102" max="4103" width="9.00390625" style="69" hidden="1" customWidth="1"/>
    <col min="4104" max="4352" width="9.00390625" style="69" customWidth="1"/>
    <col min="4353" max="4353" width="3.00390625" style="69" customWidth="1"/>
    <col min="4354" max="4354" width="55.7109375" style="69" customWidth="1"/>
    <col min="4355" max="4356" width="14.7109375" style="69" customWidth="1"/>
    <col min="4357" max="4357" width="43.00390625" style="69" customWidth="1"/>
    <col min="4358" max="4359" width="9.00390625" style="69" hidden="1" customWidth="1"/>
    <col min="4360" max="4608" width="9.00390625" style="69" customWidth="1"/>
    <col min="4609" max="4609" width="3.00390625" style="69" customWidth="1"/>
    <col min="4610" max="4610" width="55.7109375" style="69" customWidth="1"/>
    <col min="4611" max="4612" width="14.7109375" style="69" customWidth="1"/>
    <col min="4613" max="4613" width="43.00390625" style="69" customWidth="1"/>
    <col min="4614" max="4615" width="9.00390625" style="69" hidden="1" customWidth="1"/>
    <col min="4616" max="4864" width="9.00390625" style="69" customWidth="1"/>
    <col min="4865" max="4865" width="3.00390625" style="69" customWidth="1"/>
    <col min="4866" max="4866" width="55.7109375" style="69" customWidth="1"/>
    <col min="4867" max="4868" width="14.7109375" style="69" customWidth="1"/>
    <col min="4869" max="4869" width="43.00390625" style="69" customWidth="1"/>
    <col min="4870" max="4871" width="9.00390625" style="69" hidden="1" customWidth="1"/>
    <col min="4872" max="5120" width="9.00390625" style="69" customWidth="1"/>
    <col min="5121" max="5121" width="3.00390625" style="69" customWidth="1"/>
    <col min="5122" max="5122" width="55.7109375" style="69" customWidth="1"/>
    <col min="5123" max="5124" width="14.7109375" style="69" customWidth="1"/>
    <col min="5125" max="5125" width="43.00390625" style="69" customWidth="1"/>
    <col min="5126" max="5127" width="9.00390625" style="69" hidden="1" customWidth="1"/>
    <col min="5128" max="5376" width="9.00390625" style="69" customWidth="1"/>
    <col min="5377" max="5377" width="3.00390625" style="69" customWidth="1"/>
    <col min="5378" max="5378" width="55.7109375" style="69" customWidth="1"/>
    <col min="5379" max="5380" width="14.7109375" style="69" customWidth="1"/>
    <col min="5381" max="5381" width="43.00390625" style="69" customWidth="1"/>
    <col min="5382" max="5383" width="9.00390625" style="69" hidden="1" customWidth="1"/>
    <col min="5384" max="5632" width="9.00390625" style="69" customWidth="1"/>
    <col min="5633" max="5633" width="3.00390625" style="69" customWidth="1"/>
    <col min="5634" max="5634" width="55.7109375" style="69" customWidth="1"/>
    <col min="5635" max="5636" width="14.7109375" style="69" customWidth="1"/>
    <col min="5637" max="5637" width="43.00390625" style="69" customWidth="1"/>
    <col min="5638" max="5639" width="9.00390625" style="69" hidden="1" customWidth="1"/>
    <col min="5640" max="5888" width="9.00390625" style="69" customWidth="1"/>
    <col min="5889" max="5889" width="3.00390625" style="69" customWidth="1"/>
    <col min="5890" max="5890" width="55.7109375" style="69" customWidth="1"/>
    <col min="5891" max="5892" width="14.7109375" style="69" customWidth="1"/>
    <col min="5893" max="5893" width="43.00390625" style="69" customWidth="1"/>
    <col min="5894" max="5895" width="9.00390625" style="69" hidden="1" customWidth="1"/>
    <col min="5896" max="6144" width="9.00390625" style="69" customWidth="1"/>
    <col min="6145" max="6145" width="3.00390625" style="69" customWidth="1"/>
    <col min="6146" max="6146" width="55.7109375" style="69" customWidth="1"/>
    <col min="6147" max="6148" width="14.7109375" style="69" customWidth="1"/>
    <col min="6149" max="6149" width="43.00390625" style="69" customWidth="1"/>
    <col min="6150" max="6151" width="9.00390625" style="69" hidden="1" customWidth="1"/>
    <col min="6152" max="6400" width="9.00390625" style="69" customWidth="1"/>
    <col min="6401" max="6401" width="3.00390625" style="69" customWidth="1"/>
    <col min="6402" max="6402" width="55.7109375" style="69" customWidth="1"/>
    <col min="6403" max="6404" width="14.7109375" style="69" customWidth="1"/>
    <col min="6405" max="6405" width="43.00390625" style="69" customWidth="1"/>
    <col min="6406" max="6407" width="9.00390625" style="69" hidden="1" customWidth="1"/>
    <col min="6408" max="6656" width="9.00390625" style="69" customWidth="1"/>
    <col min="6657" max="6657" width="3.00390625" style="69" customWidth="1"/>
    <col min="6658" max="6658" width="55.7109375" style="69" customWidth="1"/>
    <col min="6659" max="6660" width="14.7109375" style="69" customWidth="1"/>
    <col min="6661" max="6661" width="43.00390625" style="69" customWidth="1"/>
    <col min="6662" max="6663" width="9.00390625" style="69" hidden="1" customWidth="1"/>
    <col min="6664" max="6912" width="9.00390625" style="69" customWidth="1"/>
    <col min="6913" max="6913" width="3.00390625" style="69" customWidth="1"/>
    <col min="6914" max="6914" width="55.7109375" style="69" customWidth="1"/>
    <col min="6915" max="6916" width="14.7109375" style="69" customWidth="1"/>
    <col min="6917" max="6917" width="43.00390625" style="69" customWidth="1"/>
    <col min="6918" max="6919" width="9.00390625" style="69" hidden="1" customWidth="1"/>
    <col min="6920" max="7168" width="9.00390625" style="69" customWidth="1"/>
    <col min="7169" max="7169" width="3.00390625" style="69" customWidth="1"/>
    <col min="7170" max="7170" width="55.7109375" style="69" customWidth="1"/>
    <col min="7171" max="7172" width="14.7109375" style="69" customWidth="1"/>
    <col min="7173" max="7173" width="43.00390625" style="69" customWidth="1"/>
    <col min="7174" max="7175" width="9.00390625" style="69" hidden="1" customWidth="1"/>
    <col min="7176" max="7424" width="9.00390625" style="69" customWidth="1"/>
    <col min="7425" max="7425" width="3.00390625" style="69" customWidth="1"/>
    <col min="7426" max="7426" width="55.7109375" style="69" customWidth="1"/>
    <col min="7427" max="7428" width="14.7109375" style="69" customWidth="1"/>
    <col min="7429" max="7429" width="43.00390625" style="69" customWidth="1"/>
    <col min="7430" max="7431" width="9.00390625" style="69" hidden="1" customWidth="1"/>
    <col min="7432" max="7680" width="9.00390625" style="69" customWidth="1"/>
    <col min="7681" max="7681" width="3.00390625" style="69" customWidth="1"/>
    <col min="7682" max="7682" width="55.7109375" style="69" customWidth="1"/>
    <col min="7683" max="7684" width="14.7109375" style="69" customWidth="1"/>
    <col min="7685" max="7685" width="43.00390625" style="69" customWidth="1"/>
    <col min="7686" max="7687" width="9.00390625" style="69" hidden="1" customWidth="1"/>
    <col min="7688" max="7936" width="9.00390625" style="69" customWidth="1"/>
    <col min="7937" max="7937" width="3.00390625" style="69" customWidth="1"/>
    <col min="7938" max="7938" width="55.7109375" style="69" customWidth="1"/>
    <col min="7939" max="7940" width="14.7109375" style="69" customWidth="1"/>
    <col min="7941" max="7941" width="43.00390625" style="69" customWidth="1"/>
    <col min="7942" max="7943" width="9.00390625" style="69" hidden="1" customWidth="1"/>
    <col min="7944" max="8192" width="9.00390625" style="69" customWidth="1"/>
    <col min="8193" max="8193" width="3.00390625" style="69" customWidth="1"/>
    <col min="8194" max="8194" width="55.7109375" style="69" customWidth="1"/>
    <col min="8195" max="8196" width="14.7109375" style="69" customWidth="1"/>
    <col min="8197" max="8197" width="43.00390625" style="69" customWidth="1"/>
    <col min="8198" max="8199" width="9.00390625" style="69" hidden="1" customWidth="1"/>
    <col min="8200" max="8448" width="9.00390625" style="69" customWidth="1"/>
    <col min="8449" max="8449" width="3.00390625" style="69" customWidth="1"/>
    <col min="8450" max="8450" width="55.7109375" style="69" customWidth="1"/>
    <col min="8451" max="8452" width="14.7109375" style="69" customWidth="1"/>
    <col min="8453" max="8453" width="43.00390625" style="69" customWidth="1"/>
    <col min="8454" max="8455" width="9.00390625" style="69" hidden="1" customWidth="1"/>
    <col min="8456" max="8704" width="9.00390625" style="69" customWidth="1"/>
    <col min="8705" max="8705" width="3.00390625" style="69" customWidth="1"/>
    <col min="8706" max="8706" width="55.7109375" style="69" customWidth="1"/>
    <col min="8707" max="8708" width="14.7109375" style="69" customWidth="1"/>
    <col min="8709" max="8709" width="43.00390625" style="69" customWidth="1"/>
    <col min="8710" max="8711" width="9.00390625" style="69" hidden="1" customWidth="1"/>
    <col min="8712" max="8960" width="9.00390625" style="69" customWidth="1"/>
    <col min="8961" max="8961" width="3.00390625" style="69" customWidth="1"/>
    <col min="8962" max="8962" width="55.7109375" style="69" customWidth="1"/>
    <col min="8963" max="8964" width="14.7109375" style="69" customWidth="1"/>
    <col min="8965" max="8965" width="43.00390625" style="69" customWidth="1"/>
    <col min="8966" max="8967" width="9.00390625" style="69" hidden="1" customWidth="1"/>
    <col min="8968" max="9216" width="9.00390625" style="69" customWidth="1"/>
    <col min="9217" max="9217" width="3.00390625" style="69" customWidth="1"/>
    <col min="9218" max="9218" width="55.7109375" style="69" customWidth="1"/>
    <col min="9219" max="9220" width="14.7109375" style="69" customWidth="1"/>
    <col min="9221" max="9221" width="43.00390625" style="69" customWidth="1"/>
    <col min="9222" max="9223" width="9.00390625" style="69" hidden="1" customWidth="1"/>
    <col min="9224" max="9472" width="9.00390625" style="69" customWidth="1"/>
    <col min="9473" max="9473" width="3.00390625" style="69" customWidth="1"/>
    <col min="9474" max="9474" width="55.7109375" style="69" customWidth="1"/>
    <col min="9475" max="9476" width="14.7109375" style="69" customWidth="1"/>
    <col min="9477" max="9477" width="43.00390625" style="69" customWidth="1"/>
    <col min="9478" max="9479" width="9.00390625" style="69" hidden="1" customWidth="1"/>
    <col min="9480" max="9728" width="9.00390625" style="69" customWidth="1"/>
    <col min="9729" max="9729" width="3.00390625" style="69" customWidth="1"/>
    <col min="9730" max="9730" width="55.7109375" style="69" customWidth="1"/>
    <col min="9731" max="9732" width="14.7109375" style="69" customWidth="1"/>
    <col min="9733" max="9733" width="43.00390625" style="69" customWidth="1"/>
    <col min="9734" max="9735" width="9.00390625" style="69" hidden="1" customWidth="1"/>
    <col min="9736" max="9984" width="9.00390625" style="69" customWidth="1"/>
    <col min="9985" max="9985" width="3.00390625" style="69" customWidth="1"/>
    <col min="9986" max="9986" width="55.7109375" style="69" customWidth="1"/>
    <col min="9987" max="9988" width="14.7109375" style="69" customWidth="1"/>
    <col min="9989" max="9989" width="43.00390625" style="69" customWidth="1"/>
    <col min="9990" max="9991" width="9.00390625" style="69" hidden="1" customWidth="1"/>
    <col min="9992" max="10240" width="9.00390625" style="69" customWidth="1"/>
    <col min="10241" max="10241" width="3.00390625" style="69" customWidth="1"/>
    <col min="10242" max="10242" width="55.7109375" style="69" customWidth="1"/>
    <col min="10243" max="10244" width="14.7109375" style="69" customWidth="1"/>
    <col min="10245" max="10245" width="43.00390625" style="69" customWidth="1"/>
    <col min="10246" max="10247" width="9.00390625" style="69" hidden="1" customWidth="1"/>
    <col min="10248" max="10496" width="9.00390625" style="69" customWidth="1"/>
    <col min="10497" max="10497" width="3.00390625" style="69" customWidth="1"/>
    <col min="10498" max="10498" width="55.7109375" style="69" customWidth="1"/>
    <col min="10499" max="10500" width="14.7109375" style="69" customWidth="1"/>
    <col min="10501" max="10501" width="43.00390625" style="69" customWidth="1"/>
    <col min="10502" max="10503" width="9.00390625" style="69" hidden="1" customWidth="1"/>
    <col min="10504" max="10752" width="9.00390625" style="69" customWidth="1"/>
    <col min="10753" max="10753" width="3.00390625" style="69" customWidth="1"/>
    <col min="10754" max="10754" width="55.7109375" style="69" customWidth="1"/>
    <col min="10755" max="10756" width="14.7109375" style="69" customWidth="1"/>
    <col min="10757" max="10757" width="43.00390625" style="69" customWidth="1"/>
    <col min="10758" max="10759" width="9.00390625" style="69" hidden="1" customWidth="1"/>
    <col min="10760" max="11008" width="9.00390625" style="69" customWidth="1"/>
    <col min="11009" max="11009" width="3.00390625" style="69" customWidth="1"/>
    <col min="11010" max="11010" width="55.7109375" style="69" customWidth="1"/>
    <col min="11011" max="11012" width="14.7109375" style="69" customWidth="1"/>
    <col min="11013" max="11013" width="43.00390625" style="69" customWidth="1"/>
    <col min="11014" max="11015" width="9.00390625" style="69" hidden="1" customWidth="1"/>
    <col min="11016" max="11264" width="9.00390625" style="69" customWidth="1"/>
    <col min="11265" max="11265" width="3.00390625" style="69" customWidth="1"/>
    <col min="11266" max="11266" width="55.7109375" style="69" customWidth="1"/>
    <col min="11267" max="11268" width="14.7109375" style="69" customWidth="1"/>
    <col min="11269" max="11269" width="43.00390625" style="69" customWidth="1"/>
    <col min="11270" max="11271" width="9.00390625" style="69" hidden="1" customWidth="1"/>
    <col min="11272" max="11520" width="9.00390625" style="69" customWidth="1"/>
    <col min="11521" max="11521" width="3.00390625" style="69" customWidth="1"/>
    <col min="11522" max="11522" width="55.7109375" style="69" customWidth="1"/>
    <col min="11523" max="11524" width="14.7109375" style="69" customWidth="1"/>
    <col min="11525" max="11525" width="43.00390625" style="69" customWidth="1"/>
    <col min="11526" max="11527" width="9.00390625" style="69" hidden="1" customWidth="1"/>
    <col min="11528" max="11776" width="9.00390625" style="69" customWidth="1"/>
    <col min="11777" max="11777" width="3.00390625" style="69" customWidth="1"/>
    <col min="11778" max="11778" width="55.7109375" style="69" customWidth="1"/>
    <col min="11779" max="11780" width="14.7109375" style="69" customWidth="1"/>
    <col min="11781" max="11781" width="43.00390625" style="69" customWidth="1"/>
    <col min="11782" max="11783" width="9.00390625" style="69" hidden="1" customWidth="1"/>
    <col min="11784" max="12032" width="9.00390625" style="69" customWidth="1"/>
    <col min="12033" max="12033" width="3.00390625" style="69" customWidth="1"/>
    <col min="12034" max="12034" width="55.7109375" style="69" customWidth="1"/>
    <col min="12035" max="12036" width="14.7109375" style="69" customWidth="1"/>
    <col min="12037" max="12037" width="43.00390625" style="69" customWidth="1"/>
    <col min="12038" max="12039" width="9.00390625" style="69" hidden="1" customWidth="1"/>
    <col min="12040" max="12288" width="9.00390625" style="69" customWidth="1"/>
    <col min="12289" max="12289" width="3.00390625" style="69" customWidth="1"/>
    <col min="12290" max="12290" width="55.7109375" style="69" customWidth="1"/>
    <col min="12291" max="12292" width="14.7109375" style="69" customWidth="1"/>
    <col min="12293" max="12293" width="43.00390625" style="69" customWidth="1"/>
    <col min="12294" max="12295" width="9.00390625" style="69" hidden="1" customWidth="1"/>
    <col min="12296" max="12544" width="9.00390625" style="69" customWidth="1"/>
    <col min="12545" max="12545" width="3.00390625" style="69" customWidth="1"/>
    <col min="12546" max="12546" width="55.7109375" style="69" customWidth="1"/>
    <col min="12547" max="12548" width="14.7109375" style="69" customWidth="1"/>
    <col min="12549" max="12549" width="43.00390625" style="69" customWidth="1"/>
    <col min="12550" max="12551" width="9.00390625" style="69" hidden="1" customWidth="1"/>
    <col min="12552" max="12800" width="9.00390625" style="69" customWidth="1"/>
    <col min="12801" max="12801" width="3.00390625" style="69" customWidth="1"/>
    <col min="12802" max="12802" width="55.7109375" style="69" customWidth="1"/>
    <col min="12803" max="12804" width="14.7109375" style="69" customWidth="1"/>
    <col min="12805" max="12805" width="43.00390625" style="69" customWidth="1"/>
    <col min="12806" max="12807" width="9.00390625" style="69" hidden="1" customWidth="1"/>
    <col min="12808" max="13056" width="9.00390625" style="69" customWidth="1"/>
    <col min="13057" max="13057" width="3.00390625" style="69" customWidth="1"/>
    <col min="13058" max="13058" width="55.7109375" style="69" customWidth="1"/>
    <col min="13059" max="13060" width="14.7109375" style="69" customWidth="1"/>
    <col min="13061" max="13061" width="43.00390625" style="69" customWidth="1"/>
    <col min="13062" max="13063" width="9.00390625" style="69" hidden="1" customWidth="1"/>
    <col min="13064" max="13312" width="9.00390625" style="69" customWidth="1"/>
    <col min="13313" max="13313" width="3.00390625" style="69" customWidth="1"/>
    <col min="13314" max="13314" width="55.7109375" style="69" customWidth="1"/>
    <col min="13315" max="13316" width="14.7109375" style="69" customWidth="1"/>
    <col min="13317" max="13317" width="43.00390625" style="69" customWidth="1"/>
    <col min="13318" max="13319" width="9.00390625" style="69" hidden="1" customWidth="1"/>
    <col min="13320" max="13568" width="9.00390625" style="69" customWidth="1"/>
    <col min="13569" max="13569" width="3.00390625" style="69" customWidth="1"/>
    <col min="13570" max="13570" width="55.7109375" style="69" customWidth="1"/>
    <col min="13571" max="13572" width="14.7109375" style="69" customWidth="1"/>
    <col min="13573" max="13573" width="43.00390625" style="69" customWidth="1"/>
    <col min="13574" max="13575" width="9.00390625" style="69" hidden="1" customWidth="1"/>
    <col min="13576" max="13824" width="9.00390625" style="69" customWidth="1"/>
    <col min="13825" max="13825" width="3.00390625" style="69" customWidth="1"/>
    <col min="13826" max="13826" width="55.7109375" style="69" customWidth="1"/>
    <col min="13827" max="13828" width="14.7109375" style="69" customWidth="1"/>
    <col min="13829" max="13829" width="43.00390625" style="69" customWidth="1"/>
    <col min="13830" max="13831" width="9.00390625" style="69" hidden="1" customWidth="1"/>
    <col min="13832" max="14080" width="9.00390625" style="69" customWidth="1"/>
    <col min="14081" max="14081" width="3.00390625" style="69" customWidth="1"/>
    <col min="14082" max="14082" width="55.7109375" style="69" customWidth="1"/>
    <col min="14083" max="14084" width="14.7109375" style="69" customWidth="1"/>
    <col min="14085" max="14085" width="43.00390625" style="69" customWidth="1"/>
    <col min="14086" max="14087" width="9.00390625" style="69" hidden="1" customWidth="1"/>
    <col min="14088" max="14336" width="9.00390625" style="69" customWidth="1"/>
    <col min="14337" max="14337" width="3.00390625" style="69" customWidth="1"/>
    <col min="14338" max="14338" width="55.7109375" style="69" customWidth="1"/>
    <col min="14339" max="14340" width="14.7109375" style="69" customWidth="1"/>
    <col min="14341" max="14341" width="43.00390625" style="69" customWidth="1"/>
    <col min="14342" max="14343" width="9.00390625" style="69" hidden="1" customWidth="1"/>
    <col min="14344" max="14592" width="9.00390625" style="69" customWidth="1"/>
    <col min="14593" max="14593" width="3.00390625" style="69" customWidth="1"/>
    <col min="14594" max="14594" width="55.7109375" style="69" customWidth="1"/>
    <col min="14595" max="14596" width="14.7109375" style="69" customWidth="1"/>
    <col min="14597" max="14597" width="43.00390625" style="69" customWidth="1"/>
    <col min="14598" max="14599" width="9.00390625" style="69" hidden="1" customWidth="1"/>
    <col min="14600" max="14848" width="9.00390625" style="69" customWidth="1"/>
    <col min="14849" max="14849" width="3.00390625" style="69" customWidth="1"/>
    <col min="14850" max="14850" width="55.7109375" style="69" customWidth="1"/>
    <col min="14851" max="14852" width="14.7109375" style="69" customWidth="1"/>
    <col min="14853" max="14853" width="43.00390625" style="69" customWidth="1"/>
    <col min="14854" max="14855" width="9.00390625" style="69" hidden="1" customWidth="1"/>
    <col min="14856" max="15104" width="9.00390625" style="69" customWidth="1"/>
    <col min="15105" max="15105" width="3.00390625" style="69" customWidth="1"/>
    <col min="15106" max="15106" width="55.7109375" style="69" customWidth="1"/>
    <col min="15107" max="15108" width="14.7109375" style="69" customWidth="1"/>
    <col min="15109" max="15109" width="43.00390625" style="69" customWidth="1"/>
    <col min="15110" max="15111" width="9.00390625" style="69" hidden="1" customWidth="1"/>
    <col min="15112" max="15360" width="9.00390625" style="69" customWidth="1"/>
    <col min="15361" max="15361" width="3.00390625" style="69" customWidth="1"/>
    <col min="15362" max="15362" width="55.7109375" style="69" customWidth="1"/>
    <col min="15363" max="15364" width="14.7109375" style="69" customWidth="1"/>
    <col min="15365" max="15365" width="43.00390625" style="69" customWidth="1"/>
    <col min="15366" max="15367" width="9.00390625" style="69" hidden="1" customWidth="1"/>
    <col min="15368" max="15616" width="9.00390625" style="69" customWidth="1"/>
    <col min="15617" max="15617" width="3.00390625" style="69" customWidth="1"/>
    <col min="15618" max="15618" width="55.7109375" style="69" customWidth="1"/>
    <col min="15619" max="15620" width="14.7109375" style="69" customWidth="1"/>
    <col min="15621" max="15621" width="43.00390625" style="69" customWidth="1"/>
    <col min="15622" max="15623" width="9.00390625" style="69" hidden="1" customWidth="1"/>
    <col min="15624" max="15872" width="9.00390625" style="69" customWidth="1"/>
    <col min="15873" max="15873" width="3.00390625" style="69" customWidth="1"/>
    <col min="15874" max="15874" width="55.7109375" style="69" customWidth="1"/>
    <col min="15875" max="15876" width="14.7109375" style="69" customWidth="1"/>
    <col min="15877" max="15877" width="43.00390625" style="69" customWidth="1"/>
    <col min="15878" max="15879" width="9.00390625" style="69" hidden="1" customWidth="1"/>
    <col min="15880" max="16128" width="9.00390625" style="69" customWidth="1"/>
    <col min="16129" max="16129" width="3.00390625" style="69" customWidth="1"/>
    <col min="16130" max="16130" width="55.7109375" style="69" customWidth="1"/>
    <col min="16131" max="16132" width="14.7109375" style="69" customWidth="1"/>
    <col min="16133" max="16133" width="43.00390625" style="69" customWidth="1"/>
    <col min="16134" max="16135" width="9.00390625" style="69" hidden="1" customWidth="1"/>
    <col min="16136" max="16384" width="9.00390625" style="69" customWidth="1"/>
  </cols>
  <sheetData>
    <row r="1" spans="3:6" s="1" customFormat="1" ht="5.25" customHeight="1">
      <c r="C1" s="3"/>
      <c r="D1" s="3"/>
      <c r="E1" s="5"/>
      <c r="F1" s="3"/>
    </row>
    <row r="2" spans="2:7" s="1" customFormat="1" ht="15" customHeight="1">
      <c r="B2" s="70" t="s">
        <v>67</v>
      </c>
      <c r="C2" s="7" t="s">
        <v>68</v>
      </c>
      <c r="D2" s="30"/>
      <c r="E2" s="9" t="s">
        <v>2</v>
      </c>
      <c r="F2" s="10" t="s">
        <v>69</v>
      </c>
      <c r="G2" s="10" t="s">
        <v>3</v>
      </c>
    </row>
    <row r="3" spans="2:6" s="1" customFormat="1" ht="3" customHeight="1">
      <c r="B3" s="71"/>
      <c r="C3" s="12"/>
      <c r="D3" s="12"/>
      <c r="E3" s="14"/>
      <c r="F3" s="3"/>
    </row>
    <row r="4" spans="2:6" s="1" customFormat="1" ht="30" customHeight="1">
      <c r="B4" s="72" t="s">
        <v>4</v>
      </c>
      <c r="C4" s="174" t="s">
        <v>5</v>
      </c>
      <c r="D4" s="175"/>
      <c r="E4" s="15"/>
      <c r="F4" s="3"/>
    </row>
    <row r="5" spans="2:6" s="1" customFormat="1" ht="15" customHeight="1">
      <c r="B5" s="73" t="s">
        <v>6</v>
      </c>
      <c r="C5" s="176" t="s">
        <v>7</v>
      </c>
      <c r="D5" s="177"/>
      <c r="E5" s="15"/>
      <c r="F5" s="3"/>
    </row>
    <row r="6" spans="2:6" s="1" customFormat="1" ht="30" customHeight="1">
      <c r="B6" s="74" t="s">
        <v>70</v>
      </c>
      <c r="C6" s="174" t="s">
        <v>71</v>
      </c>
      <c r="D6" s="175"/>
      <c r="E6" s="15"/>
      <c r="F6" s="3"/>
    </row>
    <row r="7" spans="2:7" s="1" customFormat="1" ht="15" customHeight="1">
      <c r="B7" s="75" t="s">
        <v>72</v>
      </c>
      <c r="C7" s="174" t="s">
        <v>73</v>
      </c>
      <c r="D7" s="175"/>
      <c r="E7" s="15"/>
      <c r="F7" s="3"/>
      <c r="G7" s="76" t="str">
        <f>LEFT(TRIM(C7),3)</f>
        <v>330</v>
      </c>
    </row>
    <row r="8" spans="2:7" s="1" customFormat="1" ht="15" customHeight="1">
      <c r="B8" s="77" t="s">
        <v>8</v>
      </c>
      <c r="C8" s="78" t="s">
        <v>9</v>
      </c>
      <c r="D8" s="79" t="s">
        <v>10</v>
      </c>
      <c r="E8" s="25"/>
      <c r="F8" s="3"/>
      <c r="G8" s="76" t="str">
        <f>IF(OR(OR(G7="210",G7="110"),G7="310"),"V","K")</f>
        <v>K</v>
      </c>
    </row>
    <row r="9" spans="2:7" s="1" customFormat="1" ht="15" customHeight="1">
      <c r="B9" s="73" t="s">
        <v>74</v>
      </c>
      <c r="C9" s="80"/>
      <c r="D9" s="81"/>
      <c r="E9" s="23"/>
      <c r="F9" s="3"/>
      <c r="G9" s="82">
        <f>IF($G$8="K",4.144,3.108)</f>
        <v>4.144</v>
      </c>
    </row>
    <row r="10" spans="2:7" s="1" customFormat="1" ht="15" customHeight="1">
      <c r="B10" s="73" t="s">
        <v>13</v>
      </c>
      <c r="C10" s="83"/>
      <c r="D10" s="84"/>
      <c r="E10" s="23"/>
      <c r="F10" s="3"/>
      <c r="G10" s="82">
        <f>IF($G$8="K",6.216,6.216)</f>
        <v>6.216</v>
      </c>
    </row>
    <row r="11" spans="2:7" s="1" customFormat="1" ht="15" customHeight="1">
      <c r="B11" s="73" t="s">
        <v>14</v>
      </c>
      <c r="C11" s="83"/>
      <c r="D11" s="81"/>
      <c r="E11" s="23"/>
      <c r="F11" s="3"/>
      <c r="G11" s="55">
        <f>IF(OR(G7="210",G7="310"),1,0)</f>
        <v>0</v>
      </c>
    </row>
    <row r="12" spans="2:6" s="1" customFormat="1" ht="15" customHeight="1">
      <c r="B12" s="85" t="s">
        <v>15</v>
      </c>
      <c r="C12" s="86"/>
      <c r="D12" s="87"/>
      <c r="E12" s="23"/>
      <c r="F12" s="3"/>
    </row>
    <row r="13" spans="2:6" s="1" customFormat="1" ht="15" customHeight="1">
      <c r="B13" s="75" t="s">
        <v>75</v>
      </c>
      <c r="C13" s="88"/>
      <c r="D13" s="81"/>
      <c r="E13" s="23"/>
      <c r="F13" s="3"/>
    </row>
    <row r="14" spans="2:6" s="1" customFormat="1" ht="15" customHeight="1">
      <c r="B14" s="73" t="s">
        <v>76</v>
      </c>
      <c r="C14" s="83"/>
      <c r="D14" s="12"/>
      <c r="E14" s="23"/>
      <c r="F14" s="3"/>
    </row>
    <row r="15" spans="2:6" s="1" customFormat="1" ht="15" customHeight="1">
      <c r="B15" s="73" t="s">
        <v>77</v>
      </c>
      <c r="C15" s="83"/>
      <c r="D15" s="81"/>
      <c r="E15" s="23"/>
      <c r="F15" s="3"/>
    </row>
    <row r="16" spans="2:6" s="1" customFormat="1" ht="15" customHeight="1">
      <c r="B16" s="73" t="s">
        <v>78</v>
      </c>
      <c r="C16" s="83"/>
      <c r="D16" s="81"/>
      <c r="E16" s="23"/>
      <c r="F16" s="3"/>
    </row>
    <row r="17" spans="2:6" s="1" customFormat="1" ht="15" customHeight="1">
      <c r="B17" s="73" t="s">
        <v>79</v>
      </c>
      <c r="C17" s="89"/>
      <c r="D17" s="81"/>
      <c r="E17" s="23"/>
      <c r="F17" s="3"/>
    </row>
    <row r="18" spans="2:6" s="1" customFormat="1" ht="12" customHeight="1">
      <c r="B18" s="73" t="s">
        <v>80</v>
      </c>
      <c r="C18" s="89"/>
      <c r="D18" s="81"/>
      <c r="E18" s="23"/>
      <c r="F18" s="3"/>
    </row>
    <row r="19" spans="2:6" s="1" customFormat="1" ht="15" customHeight="1" hidden="1">
      <c r="B19" s="73"/>
      <c r="C19" s="36"/>
      <c r="D19" s="81"/>
      <c r="E19" s="23"/>
      <c r="F19" s="3"/>
    </row>
    <row r="20" spans="2:6" s="1" customFormat="1" ht="15" customHeight="1" hidden="1">
      <c r="B20" s="73"/>
      <c r="C20" s="36"/>
      <c r="D20" s="46"/>
      <c r="E20" s="23"/>
      <c r="F20" s="3"/>
    </row>
    <row r="21" spans="2:6" s="1" customFormat="1" ht="15" customHeight="1" hidden="1">
      <c r="B21" s="73"/>
      <c r="C21" s="36"/>
      <c r="D21" s="81"/>
      <c r="E21" s="23"/>
      <c r="F21" s="3"/>
    </row>
    <row r="22" spans="2:6" s="1" customFormat="1" ht="15" customHeight="1" hidden="1">
      <c r="B22" s="85"/>
      <c r="C22" s="48"/>
      <c r="D22" s="87"/>
      <c r="E22" s="28"/>
      <c r="F22" s="3"/>
    </row>
    <row r="23" spans="2:6" s="1" customFormat="1" ht="6" customHeight="1" thickBot="1">
      <c r="B23" s="90"/>
      <c r="C23" s="30"/>
      <c r="D23" s="91"/>
      <c r="E23" s="29"/>
      <c r="F23" s="3"/>
    </row>
    <row r="24" spans="1:6" s="1" customFormat="1" ht="15" customHeight="1" thickBot="1">
      <c r="A24" s="92"/>
      <c r="B24" s="93" t="s">
        <v>25</v>
      </c>
      <c r="C24" s="33">
        <f>SUM(C25:C28,C31:C32)</f>
        <v>0</v>
      </c>
      <c r="D24" s="12"/>
      <c r="E24" s="34"/>
      <c r="F24" s="3"/>
    </row>
    <row r="25" spans="2:6" s="1" customFormat="1" ht="15" customHeight="1">
      <c r="B25" s="73" t="s">
        <v>26</v>
      </c>
      <c r="C25" s="94">
        <v>0</v>
      </c>
      <c r="D25" s="81"/>
      <c r="E25" s="23"/>
      <c r="F25" s="3"/>
    </row>
    <row r="26" spans="2:6" s="1" customFormat="1" ht="15" customHeight="1">
      <c r="B26" s="73" t="s">
        <v>27</v>
      </c>
      <c r="C26" s="95">
        <v>0</v>
      </c>
      <c r="D26" s="81"/>
      <c r="E26" s="23"/>
      <c r="F26" s="3"/>
    </row>
    <row r="27" spans="2:6" s="1" customFormat="1" ht="15" customHeight="1">
      <c r="B27" s="73" t="s">
        <v>28</v>
      </c>
      <c r="C27" s="95">
        <f>'Dodávky zhotovitele'!H10/1000</f>
        <v>0</v>
      </c>
      <c r="D27" s="81"/>
      <c r="E27" s="23"/>
      <c r="F27" s="3"/>
    </row>
    <row r="28" spans="2:6" s="1" customFormat="1" ht="15" customHeight="1">
      <c r="B28" s="73" t="s">
        <v>29</v>
      </c>
      <c r="C28" s="95">
        <f>'Oceněné práce'!I11/1000+'Oceněné práce'!K16/1000</f>
        <v>0</v>
      </c>
      <c r="D28" s="81"/>
      <c r="E28" s="23"/>
      <c r="F28" s="3"/>
    </row>
    <row r="29" spans="2:6" s="1" customFormat="1" ht="15" customHeight="1">
      <c r="B29" s="73" t="s">
        <v>81</v>
      </c>
      <c r="C29" s="96">
        <f>'Oceněné práce'!G10</f>
        <v>371.4694590000001</v>
      </c>
      <c r="D29" s="97">
        <v>0</v>
      </c>
      <c r="E29" s="23"/>
      <c r="F29" s="3"/>
    </row>
    <row r="30" spans="2:6" s="1" customFormat="1" ht="15" customHeight="1">
      <c r="B30" s="73" t="s">
        <v>82</v>
      </c>
      <c r="C30" s="96">
        <f>'Oceněné práce'!G11</f>
        <v>245.19978</v>
      </c>
      <c r="D30" s="97">
        <v>0</v>
      </c>
      <c r="E30" s="23"/>
      <c r="F30" s="3"/>
    </row>
    <row r="31" spans="1:6" s="1" customFormat="1" ht="15" customHeight="1">
      <c r="A31" s="92"/>
      <c r="B31" s="98"/>
      <c r="C31" s="89"/>
      <c r="D31" s="81"/>
      <c r="E31" s="23"/>
      <c r="F31" s="3"/>
    </row>
    <row r="32" spans="1:6" s="1" customFormat="1" ht="15" customHeight="1">
      <c r="A32" s="92"/>
      <c r="B32" s="98"/>
      <c r="C32" s="89"/>
      <c r="D32" s="81"/>
      <c r="E32" s="23"/>
      <c r="F32" s="3"/>
    </row>
    <row r="33" spans="1:7" s="1" customFormat="1" ht="15" customHeight="1" hidden="1">
      <c r="A33" s="92"/>
      <c r="B33" s="75"/>
      <c r="C33" s="51"/>
      <c r="D33" s="99"/>
      <c r="E33" s="23"/>
      <c r="F33" s="3"/>
      <c r="G33" s="47">
        <f>G11*C29</f>
        <v>0</v>
      </c>
    </row>
    <row r="34" spans="2:6" s="1" customFormat="1" ht="6" customHeight="1">
      <c r="B34" s="7"/>
      <c r="C34" s="30"/>
      <c r="D34" s="30"/>
      <c r="E34" s="100"/>
      <c r="F34" s="3"/>
    </row>
    <row r="35" spans="2:6" s="1" customFormat="1" ht="15" customHeight="1" thickBot="1">
      <c r="B35" s="101"/>
      <c r="C35" s="102" t="s">
        <v>83</v>
      </c>
      <c r="D35" s="103" t="s">
        <v>84</v>
      </c>
      <c r="E35" s="16"/>
      <c r="F35" s="3"/>
    </row>
    <row r="36" spans="1:6" s="1" customFormat="1" ht="15" customHeight="1" thickBot="1">
      <c r="A36" s="92"/>
      <c r="B36" s="93" t="s">
        <v>32</v>
      </c>
      <c r="C36" s="33">
        <f>SUM(F40:F50)</f>
        <v>0</v>
      </c>
      <c r="D36" s="12"/>
      <c r="E36" s="34"/>
      <c r="F36" s="3"/>
    </row>
    <row r="37" spans="1:6" s="1" customFormat="1" ht="15" customHeight="1" hidden="1">
      <c r="A37" s="92"/>
      <c r="B37" s="104"/>
      <c r="C37" s="51"/>
      <c r="D37" s="105"/>
      <c r="E37" s="23"/>
      <c r="F37" s="106"/>
    </row>
    <row r="38" spans="1:6" s="1" customFormat="1" ht="15" customHeight="1" hidden="1">
      <c r="A38" s="92"/>
      <c r="B38" s="104"/>
      <c r="C38" s="36"/>
      <c r="D38" s="89"/>
      <c r="E38" s="23"/>
      <c r="F38" s="106"/>
    </row>
    <row r="39" spans="1:6" s="1" customFormat="1" ht="15" customHeight="1" hidden="1">
      <c r="A39" s="92"/>
      <c r="B39" s="104"/>
      <c r="C39" s="36"/>
      <c r="D39" s="89"/>
      <c r="E39" s="23"/>
      <c r="F39" s="106"/>
    </row>
    <row r="40" spans="1:7" s="1" customFormat="1" ht="15" customHeight="1">
      <c r="A40" s="92"/>
      <c r="B40" s="73" t="s">
        <v>33</v>
      </c>
      <c r="C40" s="36">
        <f>0.03*(C24-C25)</f>
        <v>0</v>
      </c>
      <c r="D40" s="36"/>
      <c r="E40" s="23"/>
      <c r="F40" s="106">
        <f>C40</f>
        <v>0</v>
      </c>
      <c r="G40" s="10" t="s">
        <v>35</v>
      </c>
    </row>
    <row r="41" spans="1:6" s="1" customFormat="1" ht="15" customHeight="1">
      <c r="A41" s="92"/>
      <c r="B41" s="73" t="s">
        <v>36</v>
      </c>
      <c r="C41" s="36">
        <f>0.035*(C24-C25)</f>
        <v>0</v>
      </c>
      <c r="D41" s="36"/>
      <c r="E41" s="23"/>
      <c r="F41" s="106">
        <f>C41</f>
        <v>0</v>
      </c>
    </row>
    <row r="42" spans="1:7" s="1" customFormat="1" ht="15" customHeight="1">
      <c r="A42" s="92"/>
      <c r="B42" s="73" t="s">
        <v>37</v>
      </c>
      <c r="C42" s="36">
        <f>(0.01*C24)+(C18*0.7)</f>
        <v>0</v>
      </c>
      <c r="D42" s="36"/>
      <c r="E42" s="23"/>
      <c r="F42" s="106">
        <f>C42</f>
        <v>0</v>
      </c>
      <c r="G42" s="10" t="s">
        <v>35</v>
      </c>
    </row>
    <row r="43" spans="1:6" s="1" customFormat="1" ht="15" customHeight="1">
      <c r="A43" s="92"/>
      <c r="B43" s="73" t="s">
        <v>85</v>
      </c>
      <c r="C43" s="36">
        <f>C15*C16*C17/1000</f>
        <v>0</v>
      </c>
      <c r="D43" s="89"/>
      <c r="E43" s="23"/>
      <c r="F43" s="107">
        <f>IF(ISBLANK(D43),C43,D43)</f>
        <v>0</v>
      </c>
    </row>
    <row r="44" spans="1:6" s="1" customFormat="1" ht="15" customHeight="1">
      <c r="A44" s="92"/>
      <c r="B44" s="73" t="s">
        <v>39</v>
      </c>
      <c r="C44" s="36">
        <f>0.025*(C24-C25)</f>
        <v>0</v>
      </c>
      <c r="D44" s="36"/>
      <c r="E44" s="23"/>
      <c r="F44" s="106">
        <f aca="true" t="shared" si="0" ref="F44:F50">C44</f>
        <v>0</v>
      </c>
    </row>
    <row r="45" spans="1:6" s="1" customFormat="1" ht="15" customHeight="1">
      <c r="A45" s="92"/>
      <c r="B45" s="73" t="s">
        <v>40</v>
      </c>
      <c r="C45" s="89"/>
      <c r="D45" s="36"/>
      <c r="E45" s="23"/>
      <c r="F45" s="106">
        <f t="shared" si="0"/>
        <v>0</v>
      </c>
    </row>
    <row r="46" spans="1:6" s="1" customFormat="1" ht="15" customHeight="1">
      <c r="A46" s="92"/>
      <c r="B46" s="73" t="s">
        <v>41</v>
      </c>
      <c r="C46" s="36">
        <f>CEILING(0.02*(C24-C25),0.1)</f>
        <v>0</v>
      </c>
      <c r="D46" s="36"/>
      <c r="E46" s="23"/>
      <c r="F46" s="106">
        <f t="shared" si="0"/>
        <v>0</v>
      </c>
    </row>
    <row r="47" spans="1:7" s="1" customFormat="1" ht="15" customHeight="1">
      <c r="A47" s="92"/>
      <c r="B47" s="73" t="s">
        <v>42</v>
      </c>
      <c r="C47" s="36">
        <f>G47+G48</f>
        <v>0</v>
      </c>
      <c r="D47" s="36"/>
      <c r="E47" s="23"/>
      <c r="F47" s="107">
        <f t="shared" si="0"/>
        <v>0</v>
      </c>
      <c r="G47" s="42">
        <f>IF(C13&gt;2,5.5+(C13-2)*1,IF(C13&gt;0.5,5.5,IF(C13&gt;0,2.5,0)))</f>
        <v>0</v>
      </c>
    </row>
    <row r="48" spans="1:7" s="1" customFormat="1" ht="15" customHeight="1">
      <c r="A48" s="92"/>
      <c r="B48" s="73" t="s">
        <v>43</v>
      </c>
      <c r="C48" s="89"/>
      <c r="D48" s="108"/>
      <c r="E48" s="23"/>
      <c r="F48" s="106">
        <f t="shared" si="0"/>
        <v>0</v>
      </c>
      <c r="G48" s="55">
        <f>IF(C14&gt;0,0.55*C14+0.5,0)</f>
        <v>0</v>
      </c>
    </row>
    <row r="49" spans="1:6" s="1" customFormat="1" ht="15" customHeight="1">
      <c r="A49" s="92"/>
      <c r="B49" s="73" t="s">
        <v>44</v>
      </c>
      <c r="C49" s="89"/>
      <c r="D49" s="108"/>
      <c r="E49" s="23"/>
      <c r="F49" s="106">
        <f t="shared" si="0"/>
        <v>0</v>
      </c>
    </row>
    <row r="50" spans="1:6" s="1" customFormat="1" ht="15" customHeight="1">
      <c r="A50" s="92"/>
      <c r="B50" s="98"/>
      <c r="C50" s="89"/>
      <c r="D50" s="108"/>
      <c r="E50" s="23"/>
      <c r="F50" s="106">
        <f t="shared" si="0"/>
        <v>0</v>
      </c>
    </row>
    <row r="51" spans="2:6" s="1" customFormat="1" ht="6" customHeight="1" thickBot="1">
      <c r="B51" s="90"/>
      <c r="C51" s="30"/>
      <c r="D51" s="91"/>
      <c r="E51" s="29"/>
      <c r="F51" s="3"/>
    </row>
    <row r="52" spans="1:6" s="1" customFormat="1" ht="15" customHeight="1" thickBot="1">
      <c r="A52" s="92"/>
      <c r="B52" s="93" t="s">
        <v>46</v>
      </c>
      <c r="C52" s="33">
        <f>SUM(F53:F58)+SUM(F60:F69)</f>
        <v>0</v>
      </c>
      <c r="D52" s="12"/>
      <c r="E52" s="34"/>
      <c r="F52" s="3"/>
    </row>
    <row r="53" spans="1:7" s="1" customFormat="1" ht="15" customHeight="1">
      <c r="A53" s="92"/>
      <c r="B53" s="73" t="s">
        <v>47</v>
      </c>
      <c r="C53" s="51">
        <v>0</v>
      </c>
      <c r="D53" s="89">
        <v>0</v>
      </c>
      <c r="E53" s="164" t="s">
        <v>610</v>
      </c>
      <c r="F53" s="106">
        <f>IF(ISBLANK(D53),C53,D53)</f>
        <v>0</v>
      </c>
      <c r="G53" s="10" t="s">
        <v>35</v>
      </c>
    </row>
    <row r="54" spans="1:7" s="1" customFormat="1" ht="15" customHeight="1">
      <c r="A54" s="92"/>
      <c r="B54" s="16" t="s">
        <v>86</v>
      </c>
      <c r="C54" s="59">
        <f>CEILING(0.018*G54,0.1)</f>
        <v>0</v>
      </c>
      <c r="D54" s="89"/>
      <c r="E54" s="23"/>
      <c r="F54" s="106">
        <f>IF(ISBLANK(D54),C54,D54)</f>
        <v>0</v>
      </c>
      <c r="G54" s="42">
        <f>C24+C36+C53+SUM(C55:C58,C60:C69)</f>
        <v>0</v>
      </c>
    </row>
    <row r="55" spans="1:7" s="1" customFormat="1" ht="15" customHeight="1">
      <c r="A55" s="92"/>
      <c r="B55" s="73" t="s">
        <v>50</v>
      </c>
      <c r="C55" s="36">
        <f>CEILING(G55*1.11/100,0.1)</f>
        <v>0</v>
      </c>
      <c r="D55" s="89">
        <v>0</v>
      </c>
      <c r="E55" s="23" t="s">
        <v>87</v>
      </c>
      <c r="F55" s="106">
        <f>IF(ISBLANK(D55),C55,D55)</f>
        <v>0</v>
      </c>
      <c r="G55" s="109">
        <f>C28+C32+C27</f>
        <v>0</v>
      </c>
    </row>
    <row r="56" spans="1:6" s="1" customFormat="1" ht="15" customHeight="1">
      <c r="A56" s="92"/>
      <c r="B56" s="73" t="s">
        <v>51</v>
      </c>
      <c r="C56" s="89"/>
      <c r="D56" s="81"/>
      <c r="E56" s="23"/>
      <c r="F56" s="106">
        <f>C56</f>
        <v>0</v>
      </c>
    </row>
    <row r="57" spans="1:6" s="1" customFormat="1" ht="15" customHeight="1">
      <c r="A57" s="92"/>
      <c r="B57" s="73" t="s">
        <v>52</v>
      </c>
      <c r="C57" s="89"/>
      <c r="D57" s="81"/>
      <c r="E57" s="23"/>
      <c r="F57" s="106">
        <f>C57</f>
        <v>0</v>
      </c>
    </row>
    <row r="58" spans="1:6" s="1" customFormat="1" ht="15" customHeight="1" thickBot="1">
      <c r="A58" s="92"/>
      <c r="B58" s="73" t="s">
        <v>53</v>
      </c>
      <c r="C58" s="110"/>
      <c r="D58" s="81"/>
      <c r="E58" s="23"/>
      <c r="F58" s="106">
        <f>C58</f>
        <v>0</v>
      </c>
    </row>
    <row r="59" spans="2:6" s="1" customFormat="1" ht="15" customHeight="1" thickBot="1">
      <c r="B59" s="101" t="s">
        <v>54</v>
      </c>
      <c r="C59" s="111">
        <f>F62+F60+F61</f>
        <v>0</v>
      </c>
      <c r="D59" s="30"/>
      <c r="E59" s="23"/>
      <c r="F59" s="3">
        <f>C59</f>
        <v>0</v>
      </c>
    </row>
    <row r="60" spans="1:6" s="1" customFormat="1" ht="15" customHeight="1">
      <c r="A60" s="92"/>
      <c r="B60" s="73" t="s">
        <v>55</v>
      </c>
      <c r="C60" s="112">
        <f>(C10*3.16)+(D10*2.072)+(C10)*2</f>
        <v>0</v>
      </c>
      <c r="D60" s="110"/>
      <c r="E60" s="23"/>
      <c r="F60" s="106">
        <f>IF(ISBLANK(D60),C60,D60)</f>
        <v>0</v>
      </c>
    </row>
    <row r="61" spans="1:6" s="1" customFormat="1" ht="15" customHeight="1">
      <c r="A61" s="92"/>
      <c r="B61" s="73" t="s">
        <v>56</v>
      </c>
      <c r="C61" s="110"/>
      <c r="D61" s="81"/>
      <c r="E61" s="23"/>
      <c r="F61" s="106">
        <f>C61</f>
        <v>0</v>
      </c>
    </row>
    <row r="62" spans="1:6" s="1" customFormat="1" ht="15" customHeight="1">
      <c r="A62" s="92"/>
      <c r="B62" s="73" t="s">
        <v>57</v>
      </c>
      <c r="C62" s="36">
        <f>IF(C9&gt;0,IF(C9&gt;0.1,62.2*(C9-0.1)+6.216,6.216),0)</f>
        <v>0</v>
      </c>
      <c r="D62" s="110"/>
      <c r="E62" s="23"/>
      <c r="F62" s="106">
        <f>IF(ISBLANK(D62),C62,D62)</f>
        <v>0</v>
      </c>
    </row>
    <row r="63" spans="1:6" s="1" customFormat="1" ht="15" customHeight="1">
      <c r="A63" s="92"/>
      <c r="B63" s="73" t="s">
        <v>58</v>
      </c>
      <c r="C63" s="51">
        <f>IF(C9&gt;0,IF(C9&gt;0.1,G9*10*(C9-0.1)+G9,G9),0)</f>
        <v>0</v>
      </c>
      <c r="D63" s="110"/>
      <c r="E63" s="23"/>
      <c r="F63" s="106">
        <f>IF(ISBLANK(D63),C63,D63)</f>
        <v>0</v>
      </c>
    </row>
    <row r="64" spans="1:6" s="1" customFormat="1" ht="15" customHeight="1">
      <c r="A64" s="92"/>
      <c r="B64" s="73" t="s">
        <v>59</v>
      </c>
      <c r="C64" s="36">
        <f>IF(C9&gt;0,IF(C9&gt;0.1,G10*10*(C9-0.1)+G10,G10),0)</f>
        <v>0</v>
      </c>
      <c r="D64" s="110"/>
      <c r="E64" s="23"/>
      <c r="F64" s="106">
        <f>IF(ISBLANK(D64),C64,D64)</f>
        <v>0</v>
      </c>
    </row>
    <row r="65" spans="1:6" s="1" customFormat="1" ht="15" customHeight="1">
      <c r="A65" s="92"/>
      <c r="B65" s="85" t="s">
        <v>60</v>
      </c>
      <c r="C65" s="110"/>
      <c r="D65" s="81"/>
      <c r="E65" s="23"/>
      <c r="F65" s="106">
        <f>C65</f>
        <v>0</v>
      </c>
    </row>
    <row r="66" spans="1:6" s="1" customFormat="1" ht="15" customHeight="1">
      <c r="A66" s="92"/>
      <c r="B66" s="73" t="s">
        <v>61</v>
      </c>
      <c r="C66" s="110"/>
      <c r="D66" s="81"/>
      <c r="E66" s="23"/>
      <c r="F66" s="106">
        <f>C66</f>
        <v>0</v>
      </c>
    </row>
    <row r="67" spans="1:6" s="1" customFormat="1" ht="15" customHeight="1">
      <c r="A67" s="92"/>
      <c r="B67" s="85" t="s">
        <v>62</v>
      </c>
      <c r="C67" s="110"/>
      <c r="D67" s="81"/>
      <c r="E67" s="23"/>
      <c r="F67" s="106">
        <f>C67</f>
        <v>0</v>
      </c>
    </row>
    <row r="68" spans="1:6" s="1" customFormat="1" ht="15" customHeight="1">
      <c r="A68" s="92"/>
      <c r="B68" s="98"/>
      <c r="C68" s="89"/>
      <c r="D68" s="81"/>
      <c r="E68" s="23"/>
      <c r="F68" s="106">
        <f>C68</f>
        <v>0</v>
      </c>
    </row>
    <row r="69" spans="1:6" s="1" customFormat="1" ht="15" customHeight="1">
      <c r="A69" s="92"/>
      <c r="B69" s="85" t="s">
        <v>64</v>
      </c>
      <c r="C69" s="110"/>
      <c r="D69" s="87"/>
      <c r="E69" s="28"/>
      <c r="F69" s="106">
        <f>C69</f>
        <v>0</v>
      </c>
    </row>
    <row r="70" spans="2:6" s="1" customFormat="1" ht="15" customHeight="1">
      <c r="B70" s="113"/>
      <c r="C70" s="91"/>
      <c r="D70" s="91"/>
      <c r="E70" s="29"/>
      <c r="F70" s="3"/>
    </row>
    <row r="71" spans="2:7" s="1" customFormat="1" ht="15" customHeight="1" thickBot="1">
      <c r="B71" s="114" t="s">
        <v>65</v>
      </c>
      <c r="C71" s="112">
        <f>C72-C25-C26-F59-F53-F57-F58-F54-F55</f>
        <v>0</v>
      </c>
      <c r="D71" s="115"/>
      <c r="E71" s="34"/>
      <c r="F71" s="3"/>
      <c r="G71" s="10" t="s">
        <v>35</v>
      </c>
    </row>
    <row r="72" spans="2:6" s="1" customFormat="1" ht="15" customHeight="1" thickBot="1">
      <c r="B72" s="101" t="s">
        <v>88</v>
      </c>
      <c r="C72" s="111">
        <f>C24+C36+C52</f>
        <v>0</v>
      </c>
      <c r="D72" s="91"/>
      <c r="E72" s="23"/>
      <c r="F72" s="3"/>
    </row>
  </sheetData>
  <mergeCells count="4">
    <mergeCell ref="C4:D4"/>
    <mergeCell ref="C5:D5"/>
    <mergeCell ref="C6:D6"/>
    <mergeCell ref="C7:D7"/>
  </mergeCells>
  <printOptions/>
  <pageMargins left="0.5118110236220472" right="0.11811023622047245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 topLeftCell="A1">
      <selection activeCell="D31" sqref="D31"/>
    </sheetView>
  </sheetViews>
  <sheetFormatPr defaultColWidth="9.00390625" defaultRowHeight="15"/>
  <cols>
    <col min="1" max="1" width="3.00390625" style="68" customWidth="1"/>
    <col min="2" max="2" width="55.7109375" style="68" customWidth="1"/>
    <col min="3" max="4" width="14.7109375" style="68" customWidth="1"/>
    <col min="5" max="5" width="17.7109375" style="68" bestFit="1" customWidth="1"/>
    <col min="6" max="6" width="13.00390625" style="68" hidden="1" customWidth="1"/>
    <col min="7" max="7" width="23.00390625" style="68" hidden="1" customWidth="1"/>
    <col min="8" max="256" width="9.00390625" style="69" customWidth="1"/>
    <col min="257" max="257" width="3.00390625" style="69" customWidth="1"/>
    <col min="258" max="258" width="55.7109375" style="69" customWidth="1"/>
    <col min="259" max="260" width="14.7109375" style="69" customWidth="1"/>
    <col min="261" max="261" width="43.00390625" style="69" customWidth="1"/>
    <col min="262" max="263" width="9.00390625" style="69" hidden="1" customWidth="1"/>
    <col min="264" max="512" width="9.00390625" style="69" customWidth="1"/>
    <col min="513" max="513" width="3.00390625" style="69" customWidth="1"/>
    <col min="514" max="514" width="55.7109375" style="69" customWidth="1"/>
    <col min="515" max="516" width="14.7109375" style="69" customWidth="1"/>
    <col min="517" max="517" width="43.00390625" style="69" customWidth="1"/>
    <col min="518" max="519" width="9.00390625" style="69" hidden="1" customWidth="1"/>
    <col min="520" max="768" width="9.00390625" style="69" customWidth="1"/>
    <col min="769" max="769" width="3.00390625" style="69" customWidth="1"/>
    <col min="770" max="770" width="55.7109375" style="69" customWidth="1"/>
    <col min="771" max="772" width="14.7109375" style="69" customWidth="1"/>
    <col min="773" max="773" width="43.00390625" style="69" customWidth="1"/>
    <col min="774" max="775" width="9.00390625" style="69" hidden="1" customWidth="1"/>
    <col min="776" max="1024" width="9.00390625" style="69" customWidth="1"/>
    <col min="1025" max="1025" width="3.00390625" style="69" customWidth="1"/>
    <col min="1026" max="1026" width="55.7109375" style="69" customWidth="1"/>
    <col min="1027" max="1028" width="14.7109375" style="69" customWidth="1"/>
    <col min="1029" max="1029" width="43.00390625" style="69" customWidth="1"/>
    <col min="1030" max="1031" width="9.00390625" style="69" hidden="1" customWidth="1"/>
    <col min="1032" max="1280" width="9.00390625" style="69" customWidth="1"/>
    <col min="1281" max="1281" width="3.00390625" style="69" customWidth="1"/>
    <col min="1282" max="1282" width="55.7109375" style="69" customWidth="1"/>
    <col min="1283" max="1284" width="14.7109375" style="69" customWidth="1"/>
    <col min="1285" max="1285" width="43.00390625" style="69" customWidth="1"/>
    <col min="1286" max="1287" width="9.00390625" style="69" hidden="1" customWidth="1"/>
    <col min="1288" max="1536" width="9.00390625" style="69" customWidth="1"/>
    <col min="1537" max="1537" width="3.00390625" style="69" customWidth="1"/>
    <col min="1538" max="1538" width="55.7109375" style="69" customWidth="1"/>
    <col min="1539" max="1540" width="14.7109375" style="69" customWidth="1"/>
    <col min="1541" max="1541" width="43.00390625" style="69" customWidth="1"/>
    <col min="1542" max="1543" width="9.00390625" style="69" hidden="1" customWidth="1"/>
    <col min="1544" max="1792" width="9.00390625" style="69" customWidth="1"/>
    <col min="1793" max="1793" width="3.00390625" style="69" customWidth="1"/>
    <col min="1794" max="1794" width="55.7109375" style="69" customWidth="1"/>
    <col min="1795" max="1796" width="14.7109375" style="69" customWidth="1"/>
    <col min="1797" max="1797" width="43.00390625" style="69" customWidth="1"/>
    <col min="1798" max="1799" width="9.00390625" style="69" hidden="1" customWidth="1"/>
    <col min="1800" max="2048" width="9.00390625" style="69" customWidth="1"/>
    <col min="2049" max="2049" width="3.00390625" style="69" customWidth="1"/>
    <col min="2050" max="2050" width="55.7109375" style="69" customWidth="1"/>
    <col min="2051" max="2052" width="14.7109375" style="69" customWidth="1"/>
    <col min="2053" max="2053" width="43.00390625" style="69" customWidth="1"/>
    <col min="2054" max="2055" width="9.00390625" style="69" hidden="1" customWidth="1"/>
    <col min="2056" max="2304" width="9.00390625" style="69" customWidth="1"/>
    <col min="2305" max="2305" width="3.00390625" style="69" customWidth="1"/>
    <col min="2306" max="2306" width="55.7109375" style="69" customWidth="1"/>
    <col min="2307" max="2308" width="14.7109375" style="69" customWidth="1"/>
    <col min="2309" max="2309" width="43.00390625" style="69" customWidth="1"/>
    <col min="2310" max="2311" width="9.00390625" style="69" hidden="1" customWidth="1"/>
    <col min="2312" max="2560" width="9.00390625" style="69" customWidth="1"/>
    <col min="2561" max="2561" width="3.00390625" style="69" customWidth="1"/>
    <col min="2562" max="2562" width="55.7109375" style="69" customWidth="1"/>
    <col min="2563" max="2564" width="14.7109375" style="69" customWidth="1"/>
    <col min="2565" max="2565" width="43.00390625" style="69" customWidth="1"/>
    <col min="2566" max="2567" width="9.00390625" style="69" hidden="1" customWidth="1"/>
    <col min="2568" max="2816" width="9.00390625" style="69" customWidth="1"/>
    <col min="2817" max="2817" width="3.00390625" style="69" customWidth="1"/>
    <col min="2818" max="2818" width="55.7109375" style="69" customWidth="1"/>
    <col min="2819" max="2820" width="14.7109375" style="69" customWidth="1"/>
    <col min="2821" max="2821" width="43.00390625" style="69" customWidth="1"/>
    <col min="2822" max="2823" width="9.00390625" style="69" hidden="1" customWidth="1"/>
    <col min="2824" max="3072" width="9.00390625" style="69" customWidth="1"/>
    <col min="3073" max="3073" width="3.00390625" style="69" customWidth="1"/>
    <col min="3074" max="3074" width="55.7109375" style="69" customWidth="1"/>
    <col min="3075" max="3076" width="14.7109375" style="69" customWidth="1"/>
    <col min="3077" max="3077" width="43.00390625" style="69" customWidth="1"/>
    <col min="3078" max="3079" width="9.00390625" style="69" hidden="1" customWidth="1"/>
    <col min="3080" max="3328" width="9.00390625" style="69" customWidth="1"/>
    <col min="3329" max="3329" width="3.00390625" style="69" customWidth="1"/>
    <col min="3330" max="3330" width="55.7109375" style="69" customWidth="1"/>
    <col min="3331" max="3332" width="14.7109375" style="69" customWidth="1"/>
    <col min="3333" max="3333" width="43.00390625" style="69" customWidth="1"/>
    <col min="3334" max="3335" width="9.00390625" style="69" hidden="1" customWidth="1"/>
    <col min="3336" max="3584" width="9.00390625" style="69" customWidth="1"/>
    <col min="3585" max="3585" width="3.00390625" style="69" customWidth="1"/>
    <col min="3586" max="3586" width="55.7109375" style="69" customWidth="1"/>
    <col min="3587" max="3588" width="14.7109375" style="69" customWidth="1"/>
    <col min="3589" max="3589" width="43.00390625" style="69" customWidth="1"/>
    <col min="3590" max="3591" width="9.00390625" style="69" hidden="1" customWidth="1"/>
    <col min="3592" max="3840" width="9.00390625" style="69" customWidth="1"/>
    <col min="3841" max="3841" width="3.00390625" style="69" customWidth="1"/>
    <col min="3842" max="3842" width="55.7109375" style="69" customWidth="1"/>
    <col min="3843" max="3844" width="14.7109375" style="69" customWidth="1"/>
    <col min="3845" max="3845" width="43.00390625" style="69" customWidth="1"/>
    <col min="3846" max="3847" width="9.00390625" style="69" hidden="1" customWidth="1"/>
    <col min="3848" max="4096" width="9.00390625" style="69" customWidth="1"/>
    <col min="4097" max="4097" width="3.00390625" style="69" customWidth="1"/>
    <col min="4098" max="4098" width="55.7109375" style="69" customWidth="1"/>
    <col min="4099" max="4100" width="14.7109375" style="69" customWidth="1"/>
    <col min="4101" max="4101" width="43.00390625" style="69" customWidth="1"/>
    <col min="4102" max="4103" width="9.00390625" style="69" hidden="1" customWidth="1"/>
    <col min="4104" max="4352" width="9.00390625" style="69" customWidth="1"/>
    <col min="4353" max="4353" width="3.00390625" style="69" customWidth="1"/>
    <col min="4354" max="4354" width="55.7109375" style="69" customWidth="1"/>
    <col min="4355" max="4356" width="14.7109375" style="69" customWidth="1"/>
    <col min="4357" max="4357" width="43.00390625" style="69" customWidth="1"/>
    <col min="4358" max="4359" width="9.00390625" style="69" hidden="1" customWidth="1"/>
    <col min="4360" max="4608" width="9.00390625" style="69" customWidth="1"/>
    <col min="4609" max="4609" width="3.00390625" style="69" customWidth="1"/>
    <col min="4610" max="4610" width="55.7109375" style="69" customWidth="1"/>
    <col min="4611" max="4612" width="14.7109375" style="69" customWidth="1"/>
    <col min="4613" max="4613" width="43.00390625" style="69" customWidth="1"/>
    <col min="4614" max="4615" width="9.00390625" style="69" hidden="1" customWidth="1"/>
    <col min="4616" max="4864" width="9.00390625" style="69" customWidth="1"/>
    <col min="4865" max="4865" width="3.00390625" style="69" customWidth="1"/>
    <col min="4866" max="4866" width="55.7109375" style="69" customWidth="1"/>
    <col min="4867" max="4868" width="14.7109375" style="69" customWidth="1"/>
    <col min="4869" max="4869" width="43.00390625" style="69" customWidth="1"/>
    <col min="4870" max="4871" width="9.00390625" style="69" hidden="1" customWidth="1"/>
    <col min="4872" max="5120" width="9.00390625" style="69" customWidth="1"/>
    <col min="5121" max="5121" width="3.00390625" style="69" customWidth="1"/>
    <col min="5122" max="5122" width="55.7109375" style="69" customWidth="1"/>
    <col min="5123" max="5124" width="14.7109375" style="69" customWidth="1"/>
    <col min="5125" max="5125" width="43.00390625" style="69" customWidth="1"/>
    <col min="5126" max="5127" width="9.00390625" style="69" hidden="1" customWidth="1"/>
    <col min="5128" max="5376" width="9.00390625" style="69" customWidth="1"/>
    <col min="5377" max="5377" width="3.00390625" style="69" customWidth="1"/>
    <col min="5378" max="5378" width="55.7109375" style="69" customWidth="1"/>
    <col min="5379" max="5380" width="14.7109375" style="69" customWidth="1"/>
    <col min="5381" max="5381" width="43.00390625" style="69" customWidth="1"/>
    <col min="5382" max="5383" width="9.00390625" style="69" hidden="1" customWidth="1"/>
    <col min="5384" max="5632" width="9.00390625" style="69" customWidth="1"/>
    <col min="5633" max="5633" width="3.00390625" style="69" customWidth="1"/>
    <col min="5634" max="5634" width="55.7109375" style="69" customWidth="1"/>
    <col min="5635" max="5636" width="14.7109375" style="69" customWidth="1"/>
    <col min="5637" max="5637" width="43.00390625" style="69" customWidth="1"/>
    <col min="5638" max="5639" width="9.00390625" style="69" hidden="1" customWidth="1"/>
    <col min="5640" max="5888" width="9.00390625" style="69" customWidth="1"/>
    <col min="5889" max="5889" width="3.00390625" style="69" customWidth="1"/>
    <col min="5890" max="5890" width="55.7109375" style="69" customWidth="1"/>
    <col min="5891" max="5892" width="14.7109375" style="69" customWidth="1"/>
    <col min="5893" max="5893" width="43.00390625" style="69" customWidth="1"/>
    <col min="5894" max="5895" width="9.00390625" style="69" hidden="1" customWidth="1"/>
    <col min="5896" max="6144" width="9.00390625" style="69" customWidth="1"/>
    <col min="6145" max="6145" width="3.00390625" style="69" customWidth="1"/>
    <col min="6146" max="6146" width="55.7109375" style="69" customWidth="1"/>
    <col min="6147" max="6148" width="14.7109375" style="69" customWidth="1"/>
    <col min="6149" max="6149" width="43.00390625" style="69" customWidth="1"/>
    <col min="6150" max="6151" width="9.00390625" style="69" hidden="1" customWidth="1"/>
    <col min="6152" max="6400" width="9.00390625" style="69" customWidth="1"/>
    <col min="6401" max="6401" width="3.00390625" style="69" customWidth="1"/>
    <col min="6402" max="6402" width="55.7109375" style="69" customWidth="1"/>
    <col min="6403" max="6404" width="14.7109375" style="69" customWidth="1"/>
    <col min="6405" max="6405" width="43.00390625" style="69" customWidth="1"/>
    <col min="6406" max="6407" width="9.00390625" style="69" hidden="1" customWidth="1"/>
    <col min="6408" max="6656" width="9.00390625" style="69" customWidth="1"/>
    <col min="6657" max="6657" width="3.00390625" style="69" customWidth="1"/>
    <col min="6658" max="6658" width="55.7109375" style="69" customWidth="1"/>
    <col min="6659" max="6660" width="14.7109375" style="69" customWidth="1"/>
    <col min="6661" max="6661" width="43.00390625" style="69" customWidth="1"/>
    <col min="6662" max="6663" width="9.00390625" style="69" hidden="1" customWidth="1"/>
    <col min="6664" max="6912" width="9.00390625" style="69" customWidth="1"/>
    <col min="6913" max="6913" width="3.00390625" style="69" customWidth="1"/>
    <col min="6914" max="6914" width="55.7109375" style="69" customWidth="1"/>
    <col min="6915" max="6916" width="14.7109375" style="69" customWidth="1"/>
    <col min="6917" max="6917" width="43.00390625" style="69" customWidth="1"/>
    <col min="6918" max="6919" width="9.00390625" style="69" hidden="1" customWidth="1"/>
    <col min="6920" max="7168" width="9.00390625" style="69" customWidth="1"/>
    <col min="7169" max="7169" width="3.00390625" style="69" customWidth="1"/>
    <col min="7170" max="7170" width="55.7109375" style="69" customWidth="1"/>
    <col min="7171" max="7172" width="14.7109375" style="69" customWidth="1"/>
    <col min="7173" max="7173" width="43.00390625" style="69" customWidth="1"/>
    <col min="7174" max="7175" width="9.00390625" style="69" hidden="1" customWidth="1"/>
    <col min="7176" max="7424" width="9.00390625" style="69" customWidth="1"/>
    <col min="7425" max="7425" width="3.00390625" style="69" customWidth="1"/>
    <col min="7426" max="7426" width="55.7109375" style="69" customWidth="1"/>
    <col min="7427" max="7428" width="14.7109375" style="69" customWidth="1"/>
    <col min="7429" max="7429" width="43.00390625" style="69" customWidth="1"/>
    <col min="7430" max="7431" width="9.00390625" style="69" hidden="1" customWidth="1"/>
    <col min="7432" max="7680" width="9.00390625" style="69" customWidth="1"/>
    <col min="7681" max="7681" width="3.00390625" style="69" customWidth="1"/>
    <col min="7682" max="7682" width="55.7109375" style="69" customWidth="1"/>
    <col min="7683" max="7684" width="14.7109375" style="69" customWidth="1"/>
    <col min="7685" max="7685" width="43.00390625" style="69" customWidth="1"/>
    <col min="7686" max="7687" width="9.00390625" style="69" hidden="1" customWidth="1"/>
    <col min="7688" max="7936" width="9.00390625" style="69" customWidth="1"/>
    <col min="7937" max="7937" width="3.00390625" style="69" customWidth="1"/>
    <col min="7938" max="7938" width="55.7109375" style="69" customWidth="1"/>
    <col min="7939" max="7940" width="14.7109375" style="69" customWidth="1"/>
    <col min="7941" max="7941" width="43.00390625" style="69" customWidth="1"/>
    <col min="7942" max="7943" width="9.00390625" style="69" hidden="1" customWidth="1"/>
    <col min="7944" max="8192" width="9.00390625" style="69" customWidth="1"/>
    <col min="8193" max="8193" width="3.00390625" style="69" customWidth="1"/>
    <col min="8194" max="8194" width="55.7109375" style="69" customWidth="1"/>
    <col min="8195" max="8196" width="14.7109375" style="69" customWidth="1"/>
    <col min="8197" max="8197" width="43.00390625" style="69" customWidth="1"/>
    <col min="8198" max="8199" width="9.00390625" style="69" hidden="1" customWidth="1"/>
    <col min="8200" max="8448" width="9.00390625" style="69" customWidth="1"/>
    <col min="8449" max="8449" width="3.00390625" style="69" customWidth="1"/>
    <col min="8450" max="8450" width="55.7109375" style="69" customWidth="1"/>
    <col min="8451" max="8452" width="14.7109375" style="69" customWidth="1"/>
    <col min="8453" max="8453" width="43.00390625" style="69" customWidth="1"/>
    <col min="8454" max="8455" width="9.00390625" style="69" hidden="1" customWidth="1"/>
    <col min="8456" max="8704" width="9.00390625" style="69" customWidth="1"/>
    <col min="8705" max="8705" width="3.00390625" style="69" customWidth="1"/>
    <col min="8706" max="8706" width="55.7109375" style="69" customWidth="1"/>
    <col min="8707" max="8708" width="14.7109375" style="69" customWidth="1"/>
    <col min="8709" max="8709" width="43.00390625" style="69" customWidth="1"/>
    <col min="8710" max="8711" width="9.00390625" style="69" hidden="1" customWidth="1"/>
    <col min="8712" max="8960" width="9.00390625" style="69" customWidth="1"/>
    <col min="8961" max="8961" width="3.00390625" style="69" customWidth="1"/>
    <col min="8962" max="8962" width="55.7109375" style="69" customWidth="1"/>
    <col min="8963" max="8964" width="14.7109375" style="69" customWidth="1"/>
    <col min="8965" max="8965" width="43.00390625" style="69" customWidth="1"/>
    <col min="8966" max="8967" width="9.00390625" style="69" hidden="1" customWidth="1"/>
    <col min="8968" max="9216" width="9.00390625" style="69" customWidth="1"/>
    <col min="9217" max="9217" width="3.00390625" style="69" customWidth="1"/>
    <col min="9218" max="9218" width="55.7109375" style="69" customWidth="1"/>
    <col min="9219" max="9220" width="14.7109375" style="69" customWidth="1"/>
    <col min="9221" max="9221" width="43.00390625" style="69" customWidth="1"/>
    <col min="9222" max="9223" width="9.00390625" style="69" hidden="1" customWidth="1"/>
    <col min="9224" max="9472" width="9.00390625" style="69" customWidth="1"/>
    <col min="9473" max="9473" width="3.00390625" style="69" customWidth="1"/>
    <col min="9474" max="9474" width="55.7109375" style="69" customWidth="1"/>
    <col min="9475" max="9476" width="14.7109375" style="69" customWidth="1"/>
    <col min="9477" max="9477" width="43.00390625" style="69" customWidth="1"/>
    <col min="9478" max="9479" width="9.00390625" style="69" hidden="1" customWidth="1"/>
    <col min="9480" max="9728" width="9.00390625" style="69" customWidth="1"/>
    <col min="9729" max="9729" width="3.00390625" style="69" customWidth="1"/>
    <col min="9730" max="9730" width="55.7109375" style="69" customWidth="1"/>
    <col min="9731" max="9732" width="14.7109375" style="69" customWidth="1"/>
    <col min="9733" max="9733" width="43.00390625" style="69" customWidth="1"/>
    <col min="9734" max="9735" width="9.00390625" style="69" hidden="1" customWidth="1"/>
    <col min="9736" max="9984" width="9.00390625" style="69" customWidth="1"/>
    <col min="9985" max="9985" width="3.00390625" style="69" customWidth="1"/>
    <col min="9986" max="9986" width="55.7109375" style="69" customWidth="1"/>
    <col min="9987" max="9988" width="14.7109375" style="69" customWidth="1"/>
    <col min="9989" max="9989" width="43.00390625" style="69" customWidth="1"/>
    <col min="9990" max="9991" width="9.00390625" style="69" hidden="1" customWidth="1"/>
    <col min="9992" max="10240" width="9.00390625" style="69" customWidth="1"/>
    <col min="10241" max="10241" width="3.00390625" style="69" customWidth="1"/>
    <col min="10242" max="10242" width="55.7109375" style="69" customWidth="1"/>
    <col min="10243" max="10244" width="14.7109375" style="69" customWidth="1"/>
    <col min="10245" max="10245" width="43.00390625" style="69" customWidth="1"/>
    <col min="10246" max="10247" width="9.00390625" style="69" hidden="1" customWidth="1"/>
    <col min="10248" max="10496" width="9.00390625" style="69" customWidth="1"/>
    <col min="10497" max="10497" width="3.00390625" style="69" customWidth="1"/>
    <col min="10498" max="10498" width="55.7109375" style="69" customWidth="1"/>
    <col min="10499" max="10500" width="14.7109375" style="69" customWidth="1"/>
    <col min="10501" max="10501" width="43.00390625" style="69" customWidth="1"/>
    <col min="10502" max="10503" width="9.00390625" style="69" hidden="1" customWidth="1"/>
    <col min="10504" max="10752" width="9.00390625" style="69" customWidth="1"/>
    <col min="10753" max="10753" width="3.00390625" style="69" customWidth="1"/>
    <col min="10754" max="10754" width="55.7109375" style="69" customWidth="1"/>
    <col min="10755" max="10756" width="14.7109375" style="69" customWidth="1"/>
    <col min="10757" max="10757" width="43.00390625" style="69" customWidth="1"/>
    <col min="10758" max="10759" width="9.00390625" style="69" hidden="1" customWidth="1"/>
    <col min="10760" max="11008" width="9.00390625" style="69" customWidth="1"/>
    <col min="11009" max="11009" width="3.00390625" style="69" customWidth="1"/>
    <col min="11010" max="11010" width="55.7109375" style="69" customWidth="1"/>
    <col min="11011" max="11012" width="14.7109375" style="69" customWidth="1"/>
    <col min="11013" max="11013" width="43.00390625" style="69" customWidth="1"/>
    <col min="11014" max="11015" width="9.00390625" style="69" hidden="1" customWidth="1"/>
    <col min="11016" max="11264" width="9.00390625" style="69" customWidth="1"/>
    <col min="11265" max="11265" width="3.00390625" style="69" customWidth="1"/>
    <col min="11266" max="11266" width="55.7109375" style="69" customWidth="1"/>
    <col min="11267" max="11268" width="14.7109375" style="69" customWidth="1"/>
    <col min="11269" max="11269" width="43.00390625" style="69" customWidth="1"/>
    <col min="11270" max="11271" width="9.00390625" style="69" hidden="1" customWidth="1"/>
    <col min="11272" max="11520" width="9.00390625" style="69" customWidth="1"/>
    <col min="11521" max="11521" width="3.00390625" style="69" customWidth="1"/>
    <col min="11522" max="11522" width="55.7109375" style="69" customWidth="1"/>
    <col min="11523" max="11524" width="14.7109375" style="69" customWidth="1"/>
    <col min="11525" max="11525" width="43.00390625" style="69" customWidth="1"/>
    <col min="11526" max="11527" width="9.00390625" style="69" hidden="1" customWidth="1"/>
    <col min="11528" max="11776" width="9.00390625" style="69" customWidth="1"/>
    <col min="11777" max="11777" width="3.00390625" style="69" customWidth="1"/>
    <col min="11778" max="11778" width="55.7109375" style="69" customWidth="1"/>
    <col min="11779" max="11780" width="14.7109375" style="69" customWidth="1"/>
    <col min="11781" max="11781" width="43.00390625" style="69" customWidth="1"/>
    <col min="11782" max="11783" width="9.00390625" style="69" hidden="1" customWidth="1"/>
    <col min="11784" max="12032" width="9.00390625" style="69" customWidth="1"/>
    <col min="12033" max="12033" width="3.00390625" style="69" customWidth="1"/>
    <col min="12034" max="12034" width="55.7109375" style="69" customWidth="1"/>
    <col min="12035" max="12036" width="14.7109375" style="69" customWidth="1"/>
    <col min="12037" max="12037" width="43.00390625" style="69" customWidth="1"/>
    <col min="12038" max="12039" width="9.00390625" style="69" hidden="1" customWidth="1"/>
    <col min="12040" max="12288" width="9.00390625" style="69" customWidth="1"/>
    <col min="12289" max="12289" width="3.00390625" style="69" customWidth="1"/>
    <col min="12290" max="12290" width="55.7109375" style="69" customWidth="1"/>
    <col min="12291" max="12292" width="14.7109375" style="69" customWidth="1"/>
    <col min="12293" max="12293" width="43.00390625" style="69" customWidth="1"/>
    <col min="12294" max="12295" width="9.00390625" style="69" hidden="1" customWidth="1"/>
    <col min="12296" max="12544" width="9.00390625" style="69" customWidth="1"/>
    <col min="12545" max="12545" width="3.00390625" style="69" customWidth="1"/>
    <col min="12546" max="12546" width="55.7109375" style="69" customWidth="1"/>
    <col min="12547" max="12548" width="14.7109375" style="69" customWidth="1"/>
    <col min="12549" max="12549" width="43.00390625" style="69" customWidth="1"/>
    <col min="12550" max="12551" width="9.00390625" style="69" hidden="1" customWidth="1"/>
    <col min="12552" max="12800" width="9.00390625" style="69" customWidth="1"/>
    <col min="12801" max="12801" width="3.00390625" style="69" customWidth="1"/>
    <col min="12802" max="12802" width="55.7109375" style="69" customWidth="1"/>
    <col min="12803" max="12804" width="14.7109375" style="69" customWidth="1"/>
    <col min="12805" max="12805" width="43.00390625" style="69" customWidth="1"/>
    <col min="12806" max="12807" width="9.00390625" style="69" hidden="1" customWidth="1"/>
    <col min="12808" max="13056" width="9.00390625" style="69" customWidth="1"/>
    <col min="13057" max="13057" width="3.00390625" style="69" customWidth="1"/>
    <col min="13058" max="13058" width="55.7109375" style="69" customWidth="1"/>
    <col min="13059" max="13060" width="14.7109375" style="69" customWidth="1"/>
    <col min="13061" max="13061" width="43.00390625" style="69" customWidth="1"/>
    <col min="13062" max="13063" width="9.00390625" style="69" hidden="1" customWidth="1"/>
    <col min="13064" max="13312" width="9.00390625" style="69" customWidth="1"/>
    <col min="13313" max="13313" width="3.00390625" style="69" customWidth="1"/>
    <col min="13314" max="13314" width="55.7109375" style="69" customWidth="1"/>
    <col min="13315" max="13316" width="14.7109375" style="69" customWidth="1"/>
    <col min="13317" max="13317" width="43.00390625" style="69" customWidth="1"/>
    <col min="13318" max="13319" width="9.00390625" style="69" hidden="1" customWidth="1"/>
    <col min="13320" max="13568" width="9.00390625" style="69" customWidth="1"/>
    <col min="13569" max="13569" width="3.00390625" style="69" customWidth="1"/>
    <col min="13570" max="13570" width="55.7109375" style="69" customWidth="1"/>
    <col min="13571" max="13572" width="14.7109375" style="69" customWidth="1"/>
    <col min="13573" max="13573" width="43.00390625" style="69" customWidth="1"/>
    <col min="13574" max="13575" width="9.00390625" style="69" hidden="1" customWidth="1"/>
    <col min="13576" max="13824" width="9.00390625" style="69" customWidth="1"/>
    <col min="13825" max="13825" width="3.00390625" style="69" customWidth="1"/>
    <col min="13826" max="13826" width="55.7109375" style="69" customWidth="1"/>
    <col min="13827" max="13828" width="14.7109375" style="69" customWidth="1"/>
    <col min="13829" max="13829" width="43.00390625" style="69" customWidth="1"/>
    <col min="13830" max="13831" width="9.00390625" style="69" hidden="1" customWidth="1"/>
    <col min="13832" max="14080" width="9.00390625" style="69" customWidth="1"/>
    <col min="14081" max="14081" width="3.00390625" style="69" customWidth="1"/>
    <col min="14082" max="14082" width="55.7109375" style="69" customWidth="1"/>
    <col min="14083" max="14084" width="14.7109375" style="69" customWidth="1"/>
    <col min="14085" max="14085" width="43.00390625" style="69" customWidth="1"/>
    <col min="14086" max="14087" width="9.00390625" style="69" hidden="1" customWidth="1"/>
    <col min="14088" max="14336" width="9.00390625" style="69" customWidth="1"/>
    <col min="14337" max="14337" width="3.00390625" style="69" customWidth="1"/>
    <col min="14338" max="14338" width="55.7109375" style="69" customWidth="1"/>
    <col min="14339" max="14340" width="14.7109375" style="69" customWidth="1"/>
    <col min="14341" max="14341" width="43.00390625" style="69" customWidth="1"/>
    <col min="14342" max="14343" width="9.00390625" style="69" hidden="1" customWidth="1"/>
    <col min="14344" max="14592" width="9.00390625" style="69" customWidth="1"/>
    <col min="14593" max="14593" width="3.00390625" style="69" customWidth="1"/>
    <col min="14594" max="14594" width="55.7109375" style="69" customWidth="1"/>
    <col min="14595" max="14596" width="14.7109375" style="69" customWidth="1"/>
    <col min="14597" max="14597" width="43.00390625" style="69" customWidth="1"/>
    <col min="14598" max="14599" width="9.00390625" style="69" hidden="1" customWidth="1"/>
    <col min="14600" max="14848" width="9.00390625" style="69" customWidth="1"/>
    <col min="14849" max="14849" width="3.00390625" style="69" customWidth="1"/>
    <col min="14850" max="14850" width="55.7109375" style="69" customWidth="1"/>
    <col min="14851" max="14852" width="14.7109375" style="69" customWidth="1"/>
    <col min="14853" max="14853" width="43.00390625" style="69" customWidth="1"/>
    <col min="14854" max="14855" width="9.00390625" style="69" hidden="1" customWidth="1"/>
    <col min="14856" max="15104" width="9.00390625" style="69" customWidth="1"/>
    <col min="15105" max="15105" width="3.00390625" style="69" customWidth="1"/>
    <col min="15106" max="15106" width="55.7109375" style="69" customWidth="1"/>
    <col min="15107" max="15108" width="14.7109375" style="69" customWidth="1"/>
    <col min="15109" max="15109" width="43.00390625" style="69" customWidth="1"/>
    <col min="15110" max="15111" width="9.00390625" style="69" hidden="1" customWidth="1"/>
    <col min="15112" max="15360" width="9.00390625" style="69" customWidth="1"/>
    <col min="15361" max="15361" width="3.00390625" style="69" customWidth="1"/>
    <col min="15362" max="15362" width="55.7109375" style="69" customWidth="1"/>
    <col min="15363" max="15364" width="14.7109375" style="69" customWidth="1"/>
    <col min="15365" max="15365" width="43.00390625" style="69" customWidth="1"/>
    <col min="15366" max="15367" width="9.00390625" style="69" hidden="1" customWidth="1"/>
    <col min="15368" max="15616" width="9.00390625" style="69" customWidth="1"/>
    <col min="15617" max="15617" width="3.00390625" style="69" customWidth="1"/>
    <col min="15618" max="15618" width="55.7109375" style="69" customWidth="1"/>
    <col min="15619" max="15620" width="14.7109375" style="69" customWidth="1"/>
    <col min="15621" max="15621" width="43.00390625" style="69" customWidth="1"/>
    <col min="15622" max="15623" width="9.00390625" style="69" hidden="1" customWidth="1"/>
    <col min="15624" max="15872" width="9.00390625" style="69" customWidth="1"/>
    <col min="15873" max="15873" width="3.00390625" style="69" customWidth="1"/>
    <col min="15874" max="15874" width="55.7109375" style="69" customWidth="1"/>
    <col min="15875" max="15876" width="14.7109375" style="69" customWidth="1"/>
    <col min="15877" max="15877" width="43.00390625" style="69" customWidth="1"/>
    <col min="15878" max="15879" width="9.00390625" style="69" hidden="1" customWidth="1"/>
    <col min="15880" max="16128" width="9.00390625" style="69" customWidth="1"/>
    <col min="16129" max="16129" width="3.00390625" style="69" customWidth="1"/>
    <col min="16130" max="16130" width="55.7109375" style="69" customWidth="1"/>
    <col min="16131" max="16132" width="14.7109375" style="69" customWidth="1"/>
    <col min="16133" max="16133" width="43.00390625" style="69" customWidth="1"/>
    <col min="16134" max="16135" width="9.00390625" style="69" hidden="1" customWidth="1"/>
    <col min="16136" max="16384" width="9.00390625" style="69" customWidth="1"/>
  </cols>
  <sheetData>
    <row r="1" spans="3:6" s="1" customFormat="1" ht="5.25" customHeight="1">
      <c r="C1" s="3"/>
      <c r="D1" s="3"/>
      <c r="E1" s="5"/>
      <c r="F1" s="3"/>
    </row>
    <row r="2" spans="2:7" s="1" customFormat="1" ht="15" customHeight="1">
      <c r="B2" s="70" t="s">
        <v>67</v>
      </c>
      <c r="C2" s="7" t="s">
        <v>68</v>
      </c>
      <c r="D2" s="30"/>
      <c r="E2" s="9" t="s">
        <v>2</v>
      </c>
      <c r="F2" s="10" t="s">
        <v>69</v>
      </c>
      <c r="G2" s="10" t="s">
        <v>3</v>
      </c>
    </row>
    <row r="3" spans="2:6" s="1" customFormat="1" ht="3" customHeight="1">
      <c r="B3" s="71"/>
      <c r="C3" s="12"/>
      <c r="D3" s="12"/>
      <c r="E3" s="14"/>
      <c r="F3" s="3"/>
    </row>
    <row r="4" spans="2:6" s="1" customFormat="1" ht="30" customHeight="1">
      <c r="B4" s="72" t="s">
        <v>4</v>
      </c>
      <c r="C4" s="174" t="s">
        <v>5</v>
      </c>
      <c r="D4" s="175"/>
      <c r="E4" s="15"/>
      <c r="F4" s="3"/>
    </row>
    <row r="5" spans="2:6" s="1" customFormat="1" ht="15" customHeight="1">
      <c r="B5" s="73" t="s">
        <v>6</v>
      </c>
      <c r="C5" s="176" t="s">
        <v>7</v>
      </c>
      <c r="D5" s="177"/>
      <c r="E5" s="15"/>
      <c r="F5" s="3"/>
    </row>
    <row r="6" spans="2:6" s="1" customFormat="1" ht="30" customHeight="1">
      <c r="B6" s="74" t="s">
        <v>70</v>
      </c>
      <c r="C6" s="174" t="s">
        <v>89</v>
      </c>
      <c r="D6" s="175"/>
      <c r="E6" s="15"/>
      <c r="F6" s="3"/>
    </row>
    <row r="7" spans="2:7" s="1" customFormat="1" ht="15" customHeight="1">
      <c r="B7" s="75" t="s">
        <v>72</v>
      </c>
      <c r="C7" s="174" t="s">
        <v>90</v>
      </c>
      <c r="D7" s="175"/>
      <c r="E7" s="15"/>
      <c r="F7" s="3"/>
      <c r="G7" s="76" t="str">
        <f>LEFT(TRIM(C7),3)</f>
        <v>320</v>
      </c>
    </row>
    <row r="8" spans="2:7" s="1" customFormat="1" ht="15" customHeight="1">
      <c r="B8" s="77" t="s">
        <v>8</v>
      </c>
      <c r="C8" s="78" t="s">
        <v>9</v>
      </c>
      <c r="D8" s="79" t="s">
        <v>10</v>
      </c>
      <c r="E8" s="25"/>
      <c r="F8" s="3"/>
      <c r="G8" s="76" t="str">
        <f>IF(OR(OR(G7="210",G7="110"),G7="310"),"V","K")</f>
        <v>K</v>
      </c>
    </row>
    <row r="9" spans="2:7" s="1" customFormat="1" ht="15" customHeight="1">
      <c r="B9" s="73" t="s">
        <v>74</v>
      </c>
      <c r="C9" s="80"/>
      <c r="D9" s="81"/>
      <c r="E9" s="23"/>
      <c r="F9" s="3"/>
      <c r="G9" s="82">
        <f>IF($G$8="K",4.144,3.108)</f>
        <v>4.144</v>
      </c>
    </row>
    <row r="10" spans="2:7" s="1" customFormat="1" ht="15" customHeight="1">
      <c r="B10" s="73" t="s">
        <v>13</v>
      </c>
      <c r="C10" s="83"/>
      <c r="D10" s="84"/>
      <c r="E10" s="23"/>
      <c r="F10" s="3"/>
      <c r="G10" s="82">
        <f>IF($G$8="K",6.216,6.216)</f>
        <v>6.216</v>
      </c>
    </row>
    <row r="11" spans="2:7" s="1" customFormat="1" ht="15" customHeight="1">
      <c r="B11" s="73" t="s">
        <v>14</v>
      </c>
      <c r="C11" s="83"/>
      <c r="D11" s="81"/>
      <c r="E11" s="23"/>
      <c r="F11" s="3"/>
      <c r="G11" s="55">
        <f>IF(OR(G7="210",G7="310"),1,0)</f>
        <v>0</v>
      </c>
    </row>
    <row r="12" spans="2:6" s="1" customFormat="1" ht="15" customHeight="1">
      <c r="B12" s="85" t="s">
        <v>15</v>
      </c>
      <c r="C12" s="86"/>
      <c r="D12" s="87"/>
      <c r="E12" s="23"/>
      <c r="F12" s="3"/>
    </row>
    <row r="13" spans="2:6" s="1" customFormat="1" ht="15" customHeight="1">
      <c r="B13" s="75" t="s">
        <v>75</v>
      </c>
      <c r="C13" s="88"/>
      <c r="D13" s="81"/>
      <c r="E13" s="23"/>
      <c r="F13" s="3"/>
    </row>
    <row r="14" spans="2:6" s="1" customFormat="1" ht="15" customHeight="1">
      <c r="B14" s="73" t="s">
        <v>76</v>
      </c>
      <c r="C14" s="83"/>
      <c r="D14" s="12"/>
      <c r="E14" s="23"/>
      <c r="F14" s="3"/>
    </row>
    <row r="15" spans="2:6" s="1" customFormat="1" ht="15" customHeight="1">
      <c r="B15" s="73" t="s">
        <v>77</v>
      </c>
      <c r="C15" s="83"/>
      <c r="D15" s="81"/>
      <c r="E15" s="23"/>
      <c r="F15" s="3"/>
    </row>
    <row r="16" spans="2:6" s="1" customFormat="1" ht="15" customHeight="1">
      <c r="B16" s="73" t="s">
        <v>78</v>
      </c>
      <c r="C16" s="83"/>
      <c r="D16" s="81"/>
      <c r="E16" s="23"/>
      <c r="F16" s="3"/>
    </row>
    <row r="17" spans="2:6" s="1" customFormat="1" ht="15" customHeight="1">
      <c r="B17" s="73" t="s">
        <v>79</v>
      </c>
      <c r="C17" s="89"/>
      <c r="D17" s="81"/>
      <c r="E17" s="23"/>
      <c r="F17" s="3"/>
    </row>
    <row r="18" spans="2:6" s="1" customFormat="1" ht="12" customHeight="1">
      <c r="B18" s="73" t="s">
        <v>80</v>
      </c>
      <c r="C18" s="89"/>
      <c r="D18" s="81"/>
      <c r="E18" s="23"/>
      <c r="F18" s="3"/>
    </row>
    <row r="19" spans="2:6" s="1" customFormat="1" ht="15" customHeight="1" hidden="1">
      <c r="B19" s="73"/>
      <c r="C19" s="36"/>
      <c r="D19" s="81"/>
      <c r="E19" s="23"/>
      <c r="F19" s="3"/>
    </row>
    <row r="20" spans="2:6" s="1" customFormat="1" ht="15" customHeight="1" hidden="1">
      <c r="B20" s="73"/>
      <c r="C20" s="36"/>
      <c r="D20" s="46"/>
      <c r="E20" s="23"/>
      <c r="F20" s="3"/>
    </row>
    <row r="21" spans="2:6" s="1" customFormat="1" ht="15" customHeight="1" hidden="1">
      <c r="B21" s="73"/>
      <c r="C21" s="36"/>
      <c r="D21" s="81"/>
      <c r="E21" s="23"/>
      <c r="F21" s="3"/>
    </row>
    <row r="22" spans="2:6" s="1" customFormat="1" ht="15" customHeight="1" hidden="1">
      <c r="B22" s="85"/>
      <c r="C22" s="48"/>
      <c r="D22" s="87"/>
      <c r="E22" s="28"/>
      <c r="F22" s="3"/>
    </row>
    <row r="23" spans="2:6" s="1" customFormat="1" ht="6" customHeight="1" thickBot="1">
      <c r="B23" s="90"/>
      <c r="C23" s="30"/>
      <c r="D23" s="91"/>
      <c r="E23" s="29"/>
      <c r="F23" s="3"/>
    </row>
    <row r="24" spans="1:6" s="1" customFormat="1" ht="15" customHeight="1" thickBot="1">
      <c r="A24" s="92"/>
      <c r="B24" s="93" t="s">
        <v>25</v>
      </c>
      <c r="C24" s="33">
        <f>SUM(C25:C28,C31:C32)</f>
        <v>0</v>
      </c>
      <c r="D24" s="12"/>
      <c r="E24" s="34"/>
      <c r="F24" s="3"/>
    </row>
    <row r="25" spans="2:6" s="1" customFormat="1" ht="15" customHeight="1">
      <c r="B25" s="73" t="s">
        <v>26</v>
      </c>
      <c r="C25" s="94">
        <v>0</v>
      </c>
      <c r="D25" s="81"/>
      <c r="E25" s="23"/>
      <c r="F25" s="3"/>
    </row>
    <row r="26" spans="2:6" s="1" customFormat="1" ht="15" customHeight="1">
      <c r="B26" s="73" t="s">
        <v>27</v>
      </c>
      <c r="C26" s="95">
        <v>0</v>
      </c>
      <c r="D26" s="81"/>
      <c r="E26" s="23"/>
      <c r="F26" s="3"/>
    </row>
    <row r="27" spans="2:6" s="1" customFormat="1" ht="15" customHeight="1">
      <c r="B27" s="73" t="s">
        <v>28</v>
      </c>
      <c r="C27" s="95">
        <f>'Dodávky zhotovitele'!H94/1000</f>
        <v>0</v>
      </c>
      <c r="D27" s="81"/>
      <c r="E27" s="23"/>
      <c r="F27" s="3"/>
    </row>
    <row r="28" spans="2:6" s="1" customFormat="1" ht="15" customHeight="1">
      <c r="B28" s="73" t="s">
        <v>29</v>
      </c>
      <c r="C28" s="95">
        <f>'Oceněné práce'!I102/1000</f>
        <v>0</v>
      </c>
      <c r="D28" s="81"/>
      <c r="E28" s="23"/>
      <c r="F28" s="3"/>
    </row>
    <row r="29" spans="2:6" s="1" customFormat="1" ht="15" customHeight="1">
      <c r="B29" s="73" t="s">
        <v>81</v>
      </c>
      <c r="C29" s="96">
        <f>'Oceněné práce'!G101</f>
        <v>109.96900000000002</v>
      </c>
      <c r="D29" s="97">
        <v>0</v>
      </c>
      <c r="E29" s="23"/>
      <c r="F29" s="3"/>
    </row>
    <row r="30" spans="2:6" s="1" customFormat="1" ht="15" customHeight="1">
      <c r="B30" s="73" t="s">
        <v>82</v>
      </c>
      <c r="C30" s="96">
        <f>'Oceněné práce'!G102</f>
        <v>20.958813999999997</v>
      </c>
      <c r="D30" s="97">
        <v>0</v>
      </c>
      <c r="E30" s="23"/>
      <c r="F30" s="3"/>
    </row>
    <row r="31" spans="1:6" s="1" customFormat="1" ht="15" customHeight="1">
      <c r="A31" s="92"/>
      <c r="B31" s="98"/>
      <c r="C31" s="89"/>
      <c r="D31" s="81"/>
      <c r="E31" s="23"/>
      <c r="F31" s="3"/>
    </row>
    <row r="32" spans="1:6" s="1" customFormat="1" ht="15" customHeight="1">
      <c r="A32" s="92"/>
      <c r="B32" s="98"/>
      <c r="C32" s="89"/>
      <c r="D32" s="81"/>
      <c r="E32" s="23"/>
      <c r="F32" s="3"/>
    </row>
    <row r="33" spans="1:7" s="1" customFormat="1" ht="15" customHeight="1" hidden="1">
      <c r="A33" s="92"/>
      <c r="B33" s="75"/>
      <c r="C33" s="51"/>
      <c r="D33" s="99"/>
      <c r="E33" s="23"/>
      <c r="F33" s="3"/>
      <c r="G33" s="47">
        <f>G11*C29</f>
        <v>0</v>
      </c>
    </row>
    <row r="34" spans="2:6" s="1" customFormat="1" ht="6" customHeight="1">
      <c r="B34" s="7"/>
      <c r="C34" s="30"/>
      <c r="D34" s="30"/>
      <c r="E34" s="100"/>
      <c r="F34" s="3"/>
    </row>
    <row r="35" spans="2:6" s="1" customFormat="1" ht="15" customHeight="1" thickBot="1">
      <c r="B35" s="101"/>
      <c r="C35" s="102" t="s">
        <v>83</v>
      </c>
      <c r="D35" s="103" t="s">
        <v>84</v>
      </c>
      <c r="E35" s="16"/>
      <c r="F35" s="3"/>
    </row>
    <row r="36" spans="1:6" s="1" customFormat="1" ht="15" customHeight="1" thickBot="1">
      <c r="A36" s="92"/>
      <c r="B36" s="93" t="s">
        <v>32</v>
      </c>
      <c r="C36" s="33">
        <f>SUM(F40:F50)</f>
        <v>0</v>
      </c>
      <c r="D36" s="12"/>
      <c r="E36" s="34"/>
      <c r="F36" s="3"/>
    </row>
    <row r="37" spans="1:6" s="1" customFormat="1" ht="15" customHeight="1" hidden="1">
      <c r="A37" s="92"/>
      <c r="B37" s="104"/>
      <c r="C37" s="51"/>
      <c r="D37" s="105"/>
      <c r="E37" s="23"/>
      <c r="F37" s="106"/>
    </row>
    <row r="38" spans="1:6" s="1" customFormat="1" ht="15" customHeight="1" hidden="1">
      <c r="A38" s="92"/>
      <c r="B38" s="104"/>
      <c r="C38" s="36"/>
      <c r="D38" s="89"/>
      <c r="E38" s="23"/>
      <c r="F38" s="106"/>
    </row>
    <row r="39" spans="1:6" s="1" customFormat="1" ht="15" customHeight="1" hidden="1">
      <c r="A39" s="92"/>
      <c r="B39" s="104"/>
      <c r="C39" s="36"/>
      <c r="D39" s="89"/>
      <c r="E39" s="23"/>
      <c r="F39" s="106"/>
    </row>
    <row r="40" spans="1:7" s="1" customFormat="1" ht="15" customHeight="1">
      <c r="A40" s="92"/>
      <c r="B40" s="73" t="s">
        <v>33</v>
      </c>
      <c r="C40" s="36">
        <f>0.03*(C24-C25)</f>
        <v>0</v>
      </c>
      <c r="D40" s="36"/>
      <c r="E40" s="23"/>
      <c r="F40" s="106">
        <f>C40</f>
        <v>0</v>
      </c>
      <c r="G40" s="10" t="s">
        <v>35</v>
      </c>
    </row>
    <row r="41" spans="1:6" s="1" customFormat="1" ht="15" customHeight="1">
      <c r="A41" s="92"/>
      <c r="B41" s="73" t="s">
        <v>36</v>
      </c>
      <c r="C41" s="36">
        <f>0.035*(C24-C25)</f>
        <v>0</v>
      </c>
      <c r="D41" s="36"/>
      <c r="E41" s="23"/>
      <c r="F41" s="106">
        <f>C41</f>
        <v>0</v>
      </c>
    </row>
    <row r="42" spans="1:7" s="1" customFormat="1" ht="15" customHeight="1">
      <c r="A42" s="92"/>
      <c r="B42" s="73" t="s">
        <v>37</v>
      </c>
      <c r="C42" s="36">
        <f>(0.01*C24)+(C18*0.7)</f>
        <v>0</v>
      </c>
      <c r="D42" s="36"/>
      <c r="E42" s="23"/>
      <c r="F42" s="106">
        <f>C42</f>
        <v>0</v>
      </c>
      <c r="G42" s="10" t="s">
        <v>35</v>
      </c>
    </row>
    <row r="43" spans="1:6" s="1" customFormat="1" ht="15" customHeight="1">
      <c r="A43" s="92"/>
      <c r="B43" s="73" t="s">
        <v>85</v>
      </c>
      <c r="C43" s="36">
        <f>C15*C16*C17/1000</f>
        <v>0</v>
      </c>
      <c r="D43" s="89"/>
      <c r="E43" s="23"/>
      <c r="F43" s="107">
        <f>IF(ISBLANK(D43),C43,D43)</f>
        <v>0</v>
      </c>
    </row>
    <row r="44" spans="1:6" s="1" customFormat="1" ht="15" customHeight="1">
      <c r="A44" s="92"/>
      <c r="B44" s="73" t="s">
        <v>39</v>
      </c>
      <c r="C44" s="36">
        <f>0.025*(C24-C25)</f>
        <v>0</v>
      </c>
      <c r="D44" s="36"/>
      <c r="E44" s="23"/>
      <c r="F44" s="106">
        <f aca="true" t="shared" si="0" ref="F44:F50">C44</f>
        <v>0</v>
      </c>
    </row>
    <row r="45" spans="1:6" s="1" customFormat="1" ht="15" customHeight="1">
      <c r="A45" s="92"/>
      <c r="B45" s="73" t="s">
        <v>40</v>
      </c>
      <c r="C45" s="89"/>
      <c r="D45" s="36"/>
      <c r="E45" s="23"/>
      <c r="F45" s="106">
        <f t="shared" si="0"/>
        <v>0</v>
      </c>
    </row>
    <row r="46" spans="1:6" s="1" customFormat="1" ht="15" customHeight="1">
      <c r="A46" s="92"/>
      <c r="B46" s="73" t="s">
        <v>41</v>
      </c>
      <c r="C46" s="36">
        <f>CEILING(0.02*(C24-C25),0.1)</f>
        <v>0</v>
      </c>
      <c r="D46" s="36"/>
      <c r="E46" s="23"/>
      <c r="F46" s="106">
        <f t="shared" si="0"/>
        <v>0</v>
      </c>
    </row>
    <row r="47" spans="1:7" s="1" customFormat="1" ht="15" customHeight="1">
      <c r="A47" s="92"/>
      <c r="B47" s="73" t="s">
        <v>42</v>
      </c>
      <c r="C47" s="36">
        <f>G47+G48</f>
        <v>0</v>
      </c>
      <c r="D47" s="36"/>
      <c r="E47" s="23"/>
      <c r="F47" s="107">
        <f t="shared" si="0"/>
        <v>0</v>
      </c>
      <c r="G47" s="42">
        <f>IF(C13&gt;2,5.5+(C13-2)*1,IF(C13&gt;0.5,5.5,IF(C13&gt;0,2.5,0)))</f>
        <v>0</v>
      </c>
    </row>
    <row r="48" spans="1:7" s="1" customFormat="1" ht="15" customHeight="1">
      <c r="A48" s="92"/>
      <c r="B48" s="73" t="s">
        <v>43</v>
      </c>
      <c r="C48" s="89"/>
      <c r="D48" s="108"/>
      <c r="E48" s="23"/>
      <c r="F48" s="106">
        <f t="shared" si="0"/>
        <v>0</v>
      </c>
      <c r="G48" s="55">
        <f>IF(C14&gt;0,0.55*C14+0.5,0)</f>
        <v>0</v>
      </c>
    </row>
    <row r="49" spans="1:6" s="1" customFormat="1" ht="15" customHeight="1">
      <c r="A49" s="92"/>
      <c r="B49" s="73" t="s">
        <v>44</v>
      </c>
      <c r="C49" s="89"/>
      <c r="D49" s="108"/>
      <c r="E49" s="23"/>
      <c r="F49" s="106">
        <f t="shared" si="0"/>
        <v>0</v>
      </c>
    </row>
    <row r="50" spans="1:6" s="1" customFormat="1" ht="15" customHeight="1">
      <c r="A50" s="92"/>
      <c r="B50" s="98"/>
      <c r="C50" s="89"/>
      <c r="D50" s="108"/>
      <c r="E50" s="23"/>
      <c r="F50" s="106">
        <f t="shared" si="0"/>
        <v>0</v>
      </c>
    </row>
    <row r="51" spans="2:6" s="1" customFormat="1" ht="6" customHeight="1" thickBot="1">
      <c r="B51" s="90"/>
      <c r="C51" s="30"/>
      <c r="D51" s="91"/>
      <c r="E51" s="29"/>
      <c r="F51" s="3"/>
    </row>
    <row r="52" spans="1:6" s="1" customFormat="1" ht="15" customHeight="1" thickBot="1">
      <c r="A52" s="92"/>
      <c r="B52" s="93" t="s">
        <v>46</v>
      </c>
      <c r="C52" s="33">
        <f>SUM(F53:F58)+SUM(F60:F69)</f>
        <v>0</v>
      </c>
      <c r="D52" s="12"/>
      <c r="E52" s="34"/>
      <c r="F52" s="3"/>
    </row>
    <row r="53" spans="1:7" s="1" customFormat="1" ht="15" customHeight="1">
      <c r="A53" s="92"/>
      <c r="B53" s="73" t="s">
        <v>47</v>
      </c>
      <c r="C53" s="51">
        <v>0</v>
      </c>
      <c r="D53" s="89">
        <v>0</v>
      </c>
      <c r="E53" s="164" t="s">
        <v>610</v>
      </c>
      <c r="F53" s="106">
        <f>IF(ISBLANK(D53),C53,D53)</f>
        <v>0</v>
      </c>
      <c r="G53" s="10" t="s">
        <v>35</v>
      </c>
    </row>
    <row r="54" spans="1:7" s="1" customFormat="1" ht="15" customHeight="1">
      <c r="A54" s="92"/>
      <c r="B54" s="16" t="s">
        <v>86</v>
      </c>
      <c r="C54" s="59">
        <f>CEILING(0.018*G54,0.1)</f>
        <v>0</v>
      </c>
      <c r="D54" s="89"/>
      <c r="E54" s="23"/>
      <c r="F54" s="106">
        <f>IF(ISBLANK(D54),C54,D54)</f>
        <v>0</v>
      </c>
      <c r="G54" s="42">
        <f>C24+C36+C53+SUM(C55:C58,C60:C69)</f>
        <v>0</v>
      </c>
    </row>
    <row r="55" spans="1:7" s="1" customFormat="1" ht="15" customHeight="1">
      <c r="A55" s="92"/>
      <c r="B55" s="73" t="s">
        <v>50</v>
      </c>
      <c r="C55" s="36">
        <f>CEILING(G55*1.11/100,0.1)</f>
        <v>0</v>
      </c>
      <c r="D55" s="89">
        <v>0</v>
      </c>
      <c r="E55" s="23" t="s">
        <v>87</v>
      </c>
      <c r="F55" s="106">
        <f>IF(ISBLANK(D55),C55,D55)</f>
        <v>0</v>
      </c>
      <c r="G55" s="109">
        <f>C28+C32+C27</f>
        <v>0</v>
      </c>
    </row>
    <row r="56" spans="1:6" s="1" customFormat="1" ht="15" customHeight="1">
      <c r="A56" s="92"/>
      <c r="B56" s="73" t="s">
        <v>51</v>
      </c>
      <c r="C56" s="89"/>
      <c r="D56" s="81"/>
      <c r="E56" s="23"/>
      <c r="F56" s="106">
        <f>C56</f>
        <v>0</v>
      </c>
    </row>
    <row r="57" spans="1:6" s="1" customFormat="1" ht="15" customHeight="1">
      <c r="A57" s="92"/>
      <c r="B57" s="73" t="s">
        <v>52</v>
      </c>
      <c r="C57" s="89"/>
      <c r="D57" s="81"/>
      <c r="E57" s="23"/>
      <c r="F57" s="106">
        <f>C57</f>
        <v>0</v>
      </c>
    </row>
    <row r="58" spans="1:6" s="1" customFormat="1" ht="15" customHeight="1" thickBot="1">
      <c r="A58" s="92"/>
      <c r="B58" s="73" t="s">
        <v>53</v>
      </c>
      <c r="C58" s="110"/>
      <c r="D58" s="81"/>
      <c r="E58" s="23"/>
      <c r="F58" s="106">
        <f>C58</f>
        <v>0</v>
      </c>
    </row>
    <row r="59" spans="2:6" s="1" customFormat="1" ht="15" customHeight="1" thickBot="1">
      <c r="B59" s="101" t="s">
        <v>54</v>
      </c>
      <c r="C59" s="111">
        <f>F62+F60+F61</f>
        <v>0</v>
      </c>
      <c r="D59" s="30"/>
      <c r="E59" s="23"/>
      <c r="F59" s="3">
        <f>C59</f>
        <v>0</v>
      </c>
    </row>
    <row r="60" spans="1:6" s="1" customFormat="1" ht="15" customHeight="1">
      <c r="A60" s="92"/>
      <c r="B60" s="73" t="s">
        <v>55</v>
      </c>
      <c r="C60" s="112">
        <f>(C10*3.16)+(D10*2.072)+(C10)*2</f>
        <v>0</v>
      </c>
      <c r="D60" s="110"/>
      <c r="E60" s="23"/>
      <c r="F60" s="106">
        <f>IF(ISBLANK(D60),C60,D60)</f>
        <v>0</v>
      </c>
    </row>
    <row r="61" spans="1:6" s="1" customFormat="1" ht="15" customHeight="1">
      <c r="A61" s="92"/>
      <c r="B61" s="73" t="s">
        <v>56</v>
      </c>
      <c r="C61" s="110"/>
      <c r="D61" s="81"/>
      <c r="E61" s="23"/>
      <c r="F61" s="106">
        <f>C61</f>
        <v>0</v>
      </c>
    </row>
    <row r="62" spans="1:6" s="1" customFormat="1" ht="15" customHeight="1">
      <c r="A62" s="92"/>
      <c r="B62" s="73" t="s">
        <v>57</v>
      </c>
      <c r="C62" s="36">
        <f>IF(C9&gt;0,IF(C9&gt;0.1,62.2*(C9-0.1)+6.216,6.216),0)</f>
        <v>0</v>
      </c>
      <c r="D62" s="110"/>
      <c r="E62" s="23"/>
      <c r="F62" s="106">
        <f>IF(ISBLANK(D62),C62,D62)</f>
        <v>0</v>
      </c>
    </row>
    <row r="63" spans="1:6" s="1" customFormat="1" ht="15" customHeight="1">
      <c r="A63" s="92"/>
      <c r="B63" s="73" t="s">
        <v>58</v>
      </c>
      <c r="C63" s="51">
        <f>IF(C9&gt;0,IF(C9&gt;0.1,G9*10*(C9-0.1)+G9,G9),0)</f>
        <v>0</v>
      </c>
      <c r="D63" s="110"/>
      <c r="E63" s="23"/>
      <c r="F63" s="106">
        <f>IF(ISBLANK(D63),C63,D63)</f>
        <v>0</v>
      </c>
    </row>
    <row r="64" spans="1:6" s="1" customFormat="1" ht="15" customHeight="1">
      <c r="A64" s="92"/>
      <c r="B64" s="73" t="s">
        <v>59</v>
      </c>
      <c r="C64" s="36">
        <f>IF(C9&gt;0,IF(C9&gt;0.1,G10*10*(C9-0.1)+G10,G10),0)</f>
        <v>0</v>
      </c>
      <c r="D64" s="110"/>
      <c r="E64" s="23"/>
      <c r="F64" s="106">
        <f>IF(ISBLANK(D64),C64,D64)</f>
        <v>0</v>
      </c>
    </row>
    <row r="65" spans="1:6" s="1" customFormat="1" ht="15" customHeight="1">
      <c r="A65" s="92"/>
      <c r="B65" s="85" t="s">
        <v>60</v>
      </c>
      <c r="C65" s="110"/>
      <c r="D65" s="81"/>
      <c r="E65" s="23"/>
      <c r="F65" s="106">
        <f>C65</f>
        <v>0</v>
      </c>
    </row>
    <row r="66" spans="1:6" s="1" customFormat="1" ht="15" customHeight="1">
      <c r="A66" s="92"/>
      <c r="B66" s="73" t="s">
        <v>61</v>
      </c>
      <c r="C66" s="110"/>
      <c r="D66" s="81"/>
      <c r="E66" s="23"/>
      <c r="F66" s="106">
        <f>C66</f>
        <v>0</v>
      </c>
    </row>
    <row r="67" spans="1:6" s="1" customFormat="1" ht="15" customHeight="1">
      <c r="A67" s="92"/>
      <c r="B67" s="85" t="s">
        <v>62</v>
      </c>
      <c r="C67" s="110"/>
      <c r="D67" s="81"/>
      <c r="E67" s="23"/>
      <c r="F67" s="106">
        <f>C67</f>
        <v>0</v>
      </c>
    </row>
    <row r="68" spans="1:6" s="1" customFormat="1" ht="15" customHeight="1">
      <c r="A68" s="92"/>
      <c r="B68" s="98"/>
      <c r="C68" s="89"/>
      <c r="D68" s="81"/>
      <c r="E68" s="23"/>
      <c r="F68" s="106">
        <f>C68</f>
        <v>0</v>
      </c>
    </row>
    <row r="69" spans="1:6" s="1" customFormat="1" ht="15" customHeight="1">
      <c r="A69" s="92"/>
      <c r="B69" s="85" t="s">
        <v>64</v>
      </c>
      <c r="C69" s="110"/>
      <c r="D69" s="87"/>
      <c r="E69" s="28"/>
      <c r="F69" s="106">
        <f>C69</f>
        <v>0</v>
      </c>
    </row>
    <row r="70" spans="2:6" s="1" customFormat="1" ht="15" customHeight="1">
      <c r="B70" s="113"/>
      <c r="C70" s="91"/>
      <c r="D70" s="91"/>
      <c r="E70" s="29"/>
      <c r="F70" s="3"/>
    </row>
    <row r="71" spans="2:7" s="1" customFormat="1" ht="15" customHeight="1" thickBot="1">
      <c r="B71" s="114" t="s">
        <v>65</v>
      </c>
      <c r="C71" s="112">
        <f>C72-C25-C26-F59-F53-F57-F58-F54-F55</f>
        <v>0</v>
      </c>
      <c r="D71" s="115"/>
      <c r="E71" s="34"/>
      <c r="F71" s="3"/>
      <c r="G71" s="10" t="s">
        <v>35</v>
      </c>
    </row>
    <row r="72" spans="2:6" s="1" customFormat="1" ht="15" customHeight="1" thickBot="1">
      <c r="B72" s="101" t="s">
        <v>88</v>
      </c>
      <c r="C72" s="111">
        <f>C24+C36+C52</f>
        <v>0</v>
      </c>
      <c r="D72" s="91"/>
      <c r="E72" s="23"/>
      <c r="F72" s="3"/>
    </row>
  </sheetData>
  <mergeCells count="4">
    <mergeCell ref="C4:D4"/>
    <mergeCell ref="C5:D5"/>
    <mergeCell ref="C6:D6"/>
    <mergeCell ref="C7:D7"/>
  </mergeCells>
  <printOptions horizontalCentered="1"/>
  <pageMargins left="0.5118110236220472" right="0.11811023622047245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 topLeftCell="A6">
      <selection activeCell="D31" sqref="D31"/>
    </sheetView>
  </sheetViews>
  <sheetFormatPr defaultColWidth="9.00390625" defaultRowHeight="15"/>
  <cols>
    <col min="1" max="1" width="3.00390625" style="68" customWidth="1"/>
    <col min="2" max="2" width="55.7109375" style="68" customWidth="1"/>
    <col min="3" max="4" width="14.7109375" style="68" customWidth="1"/>
    <col min="5" max="5" width="17.7109375" style="68" bestFit="1" customWidth="1"/>
    <col min="6" max="6" width="13.00390625" style="68" hidden="1" customWidth="1"/>
    <col min="7" max="7" width="23.00390625" style="68" hidden="1" customWidth="1"/>
    <col min="8" max="256" width="9.00390625" style="69" customWidth="1"/>
    <col min="257" max="257" width="3.00390625" style="69" customWidth="1"/>
    <col min="258" max="258" width="55.7109375" style="69" customWidth="1"/>
    <col min="259" max="260" width="14.7109375" style="69" customWidth="1"/>
    <col min="261" max="261" width="43.00390625" style="69" customWidth="1"/>
    <col min="262" max="263" width="9.00390625" style="69" hidden="1" customWidth="1"/>
    <col min="264" max="512" width="9.00390625" style="69" customWidth="1"/>
    <col min="513" max="513" width="3.00390625" style="69" customWidth="1"/>
    <col min="514" max="514" width="55.7109375" style="69" customWidth="1"/>
    <col min="515" max="516" width="14.7109375" style="69" customWidth="1"/>
    <col min="517" max="517" width="43.00390625" style="69" customWidth="1"/>
    <col min="518" max="519" width="9.00390625" style="69" hidden="1" customWidth="1"/>
    <col min="520" max="768" width="9.00390625" style="69" customWidth="1"/>
    <col min="769" max="769" width="3.00390625" style="69" customWidth="1"/>
    <col min="770" max="770" width="55.7109375" style="69" customWidth="1"/>
    <col min="771" max="772" width="14.7109375" style="69" customWidth="1"/>
    <col min="773" max="773" width="43.00390625" style="69" customWidth="1"/>
    <col min="774" max="775" width="9.00390625" style="69" hidden="1" customWidth="1"/>
    <col min="776" max="1024" width="9.00390625" style="69" customWidth="1"/>
    <col min="1025" max="1025" width="3.00390625" style="69" customWidth="1"/>
    <col min="1026" max="1026" width="55.7109375" style="69" customWidth="1"/>
    <col min="1027" max="1028" width="14.7109375" style="69" customWidth="1"/>
    <col min="1029" max="1029" width="43.00390625" style="69" customWidth="1"/>
    <col min="1030" max="1031" width="9.00390625" style="69" hidden="1" customWidth="1"/>
    <col min="1032" max="1280" width="9.00390625" style="69" customWidth="1"/>
    <col min="1281" max="1281" width="3.00390625" style="69" customWidth="1"/>
    <col min="1282" max="1282" width="55.7109375" style="69" customWidth="1"/>
    <col min="1283" max="1284" width="14.7109375" style="69" customWidth="1"/>
    <col min="1285" max="1285" width="43.00390625" style="69" customWidth="1"/>
    <col min="1286" max="1287" width="9.00390625" style="69" hidden="1" customWidth="1"/>
    <col min="1288" max="1536" width="9.00390625" style="69" customWidth="1"/>
    <col min="1537" max="1537" width="3.00390625" style="69" customWidth="1"/>
    <col min="1538" max="1538" width="55.7109375" style="69" customWidth="1"/>
    <col min="1539" max="1540" width="14.7109375" style="69" customWidth="1"/>
    <col min="1541" max="1541" width="43.00390625" style="69" customWidth="1"/>
    <col min="1542" max="1543" width="9.00390625" style="69" hidden="1" customWidth="1"/>
    <col min="1544" max="1792" width="9.00390625" style="69" customWidth="1"/>
    <col min="1793" max="1793" width="3.00390625" style="69" customWidth="1"/>
    <col min="1794" max="1794" width="55.7109375" style="69" customWidth="1"/>
    <col min="1795" max="1796" width="14.7109375" style="69" customWidth="1"/>
    <col min="1797" max="1797" width="43.00390625" style="69" customWidth="1"/>
    <col min="1798" max="1799" width="9.00390625" style="69" hidden="1" customWidth="1"/>
    <col min="1800" max="2048" width="9.00390625" style="69" customWidth="1"/>
    <col min="2049" max="2049" width="3.00390625" style="69" customWidth="1"/>
    <col min="2050" max="2050" width="55.7109375" style="69" customWidth="1"/>
    <col min="2051" max="2052" width="14.7109375" style="69" customWidth="1"/>
    <col min="2053" max="2053" width="43.00390625" style="69" customWidth="1"/>
    <col min="2054" max="2055" width="9.00390625" style="69" hidden="1" customWidth="1"/>
    <col min="2056" max="2304" width="9.00390625" style="69" customWidth="1"/>
    <col min="2305" max="2305" width="3.00390625" style="69" customWidth="1"/>
    <col min="2306" max="2306" width="55.7109375" style="69" customWidth="1"/>
    <col min="2307" max="2308" width="14.7109375" style="69" customWidth="1"/>
    <col min="2309" max="2309" width="43.00390625" style="69" customWidth="1"/>
    <col min="2310" max="2311" width="9.00390625" style="69" hidden="1" customWidth="1"/>
    <col min="2312" max="2560" width="9.00390625" style="69" customWidth="1"/>
    <col min="2561" max="2561" width="3.00390625" style="69" customWidth="1"/>
    <col min="2562" max="2562" width="55.7109375" style="69" customWidth="1"/>
    <col min="2563" max="2564" width="14.7109375" style="69" customWidth="1"/>
    <col min="2565" max="2565" width="43.00390625" style="69" customWidth="1"/>
    <col min="2566" max="2567" width="9.00390625" style="69" hidden="1" customWidth="1"/>
    <col min="2568" max="2816" width="9.00390625" style="69" customWidth="1"/>
    <col min="2817" max="2817" width="3.00390625" style="69" customWidth="1"/>
    <col min="2818" max="2818" width="55.7109375" style="69" customWidth="1"/>
    <col min="2819" max="2820" width="14.7109375" style="69" customWidth="1"/>
    <col min="2821" max="2821" width="43.00390625" style="69" customWidth="1"/>
    <col min="2822" max="2823" width="9.00390625" style="69" hidden="1" customWidth="1"/>
    <col min="2824" max="3072" width="9.00390625" style="69" customWidth="1"/>
    <col min="3073" max="3073" width="3.00390625" style="69" customWidth="1"/>
    <col min="3074" max="3074" width="55.7109375" style="69" customWidth="1"/>
    <col min="3075" max="3076" width="14.7109375" style="69" customWidth="1"/>
    <col min="3077" max="3077" width="43.00390625" style="69" customWidth="1"/>
    <col min="3078" max="3079" width="9.00390625" style="69" hidden="1" customWidth="1"/>
    <col min="3080" max="3328" width="9.00390625" style="69" customWidth="1"/>
    <col min="3329" max="3329" width="3.00390625" style="69" customWidth="1"/>
    <col min="3330" max="3330" width="55.7109375" style="69" customWidth="1"/>
    <col min="3331" max="3332" width="14.7109375" style="69" customWidth="1"/>
    <col min="3333" max="3333" width="43.00390625" style="69" customWidth="1"/>
    <col min="3334" max="3335" width="9.00390625" style="69" hidden="1" customWidth="1"/>
    <col min="3336" max="3584" width="9.00390625" style="69" customWidth="1"/>
    <col min="3585" max="3585" width="3.00390625" style="69" customWidth="1"/>
    <col min="3586" max="3586" width="55.7109375" style="69" customWidth="1"/>
    <col min="3587" max="3588" width="14.7109375" style="69" customWidth="1"/>
    <col min="3589" max="3589" width="43.00390625" style="69" customWidth="1"/>
    <col min="3590" max="3591" width="9.00390625" style="69" hidden="1" customWidth="1"/>
    <col min="3592" max="3840" width="9.00390625" style="69" customWidth="1"/>
    <col min="3841" max="3841" width="3.00390625" style="69" customWidth="1"/>
    <col min="3842" max="3842" width="55.7109375" style="69" customWidth="1"/>
    <col min="3843" max="3844" width="14.7109375" style="69" customWidth="1"/>
    <col min="3845" max="3845" width="43.00390625" style="69" customWidth="1"/>
    <col min="3846" max="3847" width="9.00390625" style="69" hidden="1" customWidth="1"/>
    <col min="3848" max="4096" width="9.00390625" style="69" customWidth="1"/>
    <col min="4097" max="4097" width="3.00390625" style="69" customWidth="1"/>
    <col min="4098" max="4098" width="55.7109375" style="69" customWidth="1"/>
    <col min="4099" max="4100" width="14.7109375" style="69" customWidth="1"/>
    <col min="4101" max="4101" width="43.00390625" style="69" customWidth="1"/>
    <col min="4102" max="4103" width="9.00390625" style="69" hidden="1" customWidth="1"/>
    <col min="4104" max="4352" width="9.00390625" style="69" customWidth="1"/>
    <col min="4353" max="4353" width="3.00390625" style="69" customWidth="1"/>
    <col min="4354" max="4354" width="55.7109375" style="69" customWidth="1"/>
    <col min="4355" max="4356" width="14.7109375" style="69" customWidth="1"/>
    <col min="4357" max="4357" width="43.00390625" style="69" customWidth="1"/>
    <col min="4358" max="4359" width="9.00390625" style="69" hidden="1" customWidth="1"/>
    <col min="4360" max="4608" width="9.00390625" style="69" customWidth="1"/>
    <col min="4609" max="4609" width="3.00390625" style="69" customWidth="1"/>
    <col min="4610" max="4610" width="55.7109375" style="69" customWidth="1"/>
    <col min="4611" max="4612" width="14.7109375" style="69" customWidth="1"/>
    <col min="4613" max="4613" width="43.00390625" style="69" customWidth="1"/>
    <col min="4614" max="4615" width="9.00390625" style="69" hidden="1" customWidth="1"/>
    <col min="4616" max="4864" width="9.00390625" style="69" customWidth="1"/>
    <col min="4865" max="4865" width="3.00390625" style="69" customWidth="1"/>
    <col min="4866" max="4866" width="55.7109375" style="69" customWidth="1"/>
    <col min="4867" max="4868" width="14.7109375" style="69" customWidth="1"/>
    <col min="4869" max="4869" width="43.00390625" style="69" customWidth="1"/>
    <col min="4870" max="4871" width="9.00390625" style="69" hidden="1" customWidth="1"/>
    <col min="4872" max="5120" width="9.00390625" style="69" customWidth="1"/>
    <col min="5121" max="5121" width="3.00390625" style="69" customWidth="1"/>
    <col min="5122" max="5122" width="55.7109375" style="69" customWidth="1"/>
    <col min="5123" max="5124" width="14.7109375" style="69" customWidth="1"/>
    <col min="5125" max="5125" width="43.00390625" style="69" customWidth="1"/>
    <col min="5126" max="5127" width="9.00390625" style="69" hidden="1" customWidth="1"/>
    <col min="5128" max="5376" width="9.00390625" style="69" customWidth="1"/>
    <col min="5377" max="5377" width="3.00390625" style="69" customWidth="1"/>
    <col min="5378" max="5378" width="55.7109375" style="69" customWidth="1"/>
    <col min="5379" max="5380" width="14.7109375" style="69" customWidth="1"/>
    <col min="5381" max="5381" width="43.00390625" style="69" customWidth="1"/>
    <col min="5382" max="5383" width="9.00390625" style="69" hidden="1" customWidth="1"/>
    <col min="5384" max="5632" width="9.00390625" style="69" customWidth="1"/>
    <col min="5633" max="5633" width="3.00390625" style="69" customWidth="1"/>
    <col min="5634" max="5634" width="55.7109375" style="69" customWidth="1"/>
    <col min="5635" max="5636" width="14.7109375" style="69" customWidth="1"/>
    <col min="5637" max="5637" width="43.00390625" style="69" customWidth="1"/>
    <col min="5638" max="5639" width="9.00390625" style="69" hidden="1" customWidth="1"/>
    <col min="5640" max="5888" width="9.00390625" style="69" customWidth="1"/>
    <col min="5889" max="5889" width="3.00390625" style="69" customWidth="1"/>
    <col min="5890" max="5890" width="55.7109375" style="69" customWidth="1"/>
    <col min="5891" max="5892" width="14.7109375" style="69" customWidth="1"/>
    <col min="5893" max="5893" width="43.00390625" style="69" customWidth="1"/>
    <col min="5894" max="5895" width="9.00390625" style="69" hidden="1" customWidth="1"/>
    <col min="5896" max="6144" width="9.00390625" style="69" customWidth="1"/>
    <col min="6145" max="6145" width="3.00390625" style="69" customWidth="1"/>
    <col min="6146" max="6146" width="55.7109375" style="69" customWidth="1"/>
    <col min="6147" max="6148" width="14.7109375" style="69" customWidth="1"/>
    <col min="6149" max="6149" width="43.00390625" style="69" customWidth="1"/>
    <col min="6150" max="6151" width="9.00390625" style="69" hidden="1" customWidth="1"/>
    <col min="6152" max="6400" width="9.00390625" style="69" customWidth="1"/>
    <col min="6401" max="6401" width="3.00390625" style="69" customWidth="1"/>
    <col min="6402" max="6402" width="55.7109375" style="69" customWidth="1"/>
    <col min="6403" max="6404" width="14.7109375" style="69" customWidth="1"/>
    <col min="6405" max="6405" width="43.00390625" style="69" customWidth="1"/>
    <col min="6406" max="6407" width="9.00390625" style="69" hidden="1" customWidth="1"/>
    <col min="6408" max="6656" width="9.00390625" style="69" customWidth="1"/>
    <col min="6657" max="6657" width="3.00390625" style="69" customWidth="1"/>
    <col min="6658" max="6658" width="55.7109375" style="69" customWidth="1"/>
    <col min="6659" max="6660" width="14.7109375" style="69" customWidth="1"/>
    <col min="6661" max="6661" width="43.00390625" style="69" customWidth="1"/>
    <col min="6662" max="6663" width="9.00390625" style="69" hidden="1" customWidth="1"/>
    <col min="6664" max="6912" width="9.00390625" style="69" customWidth="1"/>
    <col min="6913" max="6913" width="3.00390625" style="69" customWidth="1"/>
    <col min="6914" max="6914" width="55.7109375" style="69" customWidth="1"/>
    <col min="6915" max="6916" width="14.7109375" style="69" customWidth="1"/>
    <col min="6917" max="6917" width="43.00390625" style="69" customWidth="1"/>
    <col min="6918" max="6919" width="9.00390625" style="69" hidden="1" customWidth="1"/>
    <col min="6920" max="7168" width="9.00390625" style="69" customWidth="1"/>
    <col min="7169" max="7169" width="3.00390625" style="69" customWidth="1"/>
    <col min="7170" max="7170" width="55.7109375" style="69" customWidth="1"/>
    <col min="7171" max="7172" width="14.7109375" style="69" customWidth="1"/>
    <col min="7173" max="7173" width="43.00390625" style="69" customWidth="1"/>
    <col min="7174" max="7175" width="9.00390625" style="69" hidden="1" customWidth="1"/>
    <col min="7176" max="7424" width="9.00390625" style="69" customWidth="1"/>
    <col min="7425" max="7425" width="3.00390625" style="69" customWidth="1"/>
    <col min="7426" max="7426" width="55.7109375" style="69" customWidth="1"/>
    <col min="7427" max="7428" width="14.7109375" style="69" customWidth="1"/>
    <col min="7429" max="7429" width="43.00390625" style="69" customWidth="1"/>
    <col min="7430" max="7431" width="9.00390625" style="69" hidden="1" customWidth="1"/>
    <col min="7432" max="7680" width="9.00390625" style="69" customWidth="1"/>
    <col min="7681" max="7681" width="3.00390625" style="69" customWidth="1"/>
    <col min="7682" max="7682" width="55.7109375" style="69" customWidth="1"/>
    <col min="7683" max="7684" width="14.7109375" style="69" customWidth="1"/>
    <col min="7685" max="7685" width="43.00390625" style="69" customWidth="1"/>
    <col min="7686" max="7687" width="9.00390625" style="69" hidden="1" customWidth="1"/>
    <col min="7688" max="7936" width="9.00390625" style="69" customWidth="1"/>
    <col min="7937" max="7937" width="3.00390625" style="69" customWidth="1"/>
    <col min="7938" max="7938" width="55.7109375" style="69" customWidth="1"/>
    <col min="7939" max="7940" width="14.7109375" style="69" customWidth="1"/>
    <col min="7941" max="7941" width="43.00390625" style="69" customWidth="1"/>
    <col min="7942" max="7943" width="9.00390625" style="69" hidden="1" customWidth="1"/>
    <col min="7944" max="8192" width="9.00390625" style="69" customWidth="1"/>
    <col min="8193" max="8193" width="3.00390625" style="69" customWidth="1"/>
    <col min="8194" max="8194" width="55.7109375" style="69" customWidth="1"/>
    <col min="8195" max="8196" width="14.7109375" style="69" customWidth="1"/>
    <col min="8197" max="8197" width="43.00390625" style="69" customWidth="1"/>
    <col min="8198" max="8199" width="9.00390625" style="69" hidden="1" customWidth="1"/>
    <col min="8200" max="8448" width="9.00390625" style="69" customWidth="1"/>
    <col min="8449" max="8449" width="3.00390625" style="69" customWidth="1"/>
    <col min="8450" max="8450" width="55.7109375" style="69" customWidth="1"/>
    <col min="8451" max="8452" width="14.7109375" style="69" customWidth="1"/>
    <col min="8453" max="8453" width="43.00390625" style="69" customWidth="1"/>
    <col min="8454" max="8455" width="9.00390625" style="69" hidden="1" customWidth="1"/>
    <col min="8456" max="8704" width="9.00390625" style="69" customWidth="1"/>
    <col min="8705" max="8705" width="3.00390625" style="69" customWidth="1"/>
    <col min="8706" max="8706" width="55.7109375" style="69" customWidth="1"/>
    <col min="8707" max="8708" width="14.7109375" style="69" customWidth="1"/>
    <col min="8709" max="8709" width="43.00390625" style="69" customWidth="1"/>
    <col min="8710" max="8711" width="9.00390625" style="69" hidden="1" customWidth="1"/>
    <col min="8712" max="8960" width="9.00390625" style="69" customWidth="1"/>
    <col min="8961" max="8961" width="3.00390625" style="69" customWidth="1"/>
    <col min="8962" max="8962" width="55.7109375" style="69" customWidth="1"/>
    <col min="8963" max="8964" width="14.7109375" style="69" customWidth="1"/>
    <col min="8965" max="8965" width="43.00390625" style="69" customWidth="1"/>
    <col min="8966" max="8967" width="9.00390625" style="69" hidden="1" customWidth="1"/>
    <col min="8968" max="9216" width="9.00390625" style="69" customWidth="1"/>
    <col min="9217" max="9217" width="3.00390625" style="69" customWidth="1"/>
    <col min="9218" max="9218" width="55.7109375" style="69" customWidth="1"/>
    <col min="9219" max="9220" width="14.7109375" style="69" customWidth="1"/>
    <col min="9221" max="9221" width="43.00390625" style="69" customWidth="1"/>
    <col min="9222" max="9223" width="9.00390625" style="69" hidden="1" customWidth="1"/>
    <col min="9224" max="9472" width="9.00390625" style="69" customWidth="1"/>
    <col min="9473" max="9473" width="3.00390625" style="69" customWidth="1"/>
    <col min="9474" max="9474" width="55.7109375" style="69" customWidth="1"/>
    <col min="9475" max="9476" width="14.7109375" style="69" customWidth="1"/>
    <col min="9477" max="9477" width="43.00390625" style="69" customWidth="1"/>
    <col min="9478" max="9479" width="9.00390625" style="69" hidden="1" customWidth="1"/>
    <col min="9480" max="9728" width="9.00390625" style="69" customWidth="1"/>
    <col min="9729" max="9729" width="3.00390625" style="69" customWidth="1"/>
    <col min="9730" max="9730" width="55.7109375" style="69" customWidth="1"/>
    <col min="9731" max="9732" width="14.7109375" style="69" customWidth="1"/>
    <col min="9733" max="9733" width="43.00390625" style="69" customWidth="1"/>
    <col min="9734" max="9735" width="9.00390625" style="69" hidden="1" customWidth="1"/>
    <col min="9736" max="9984" width="9.00390625" style="69" customWidth="1"/>
    <col min="9985" max="9985" width="3.00390625" style="69" customWidth="1"/>
    <col min="9986" max="9986" width="55.7109375" style="69" customWidth="1"/>
    <col min="9987" max="9988" width="14.7109375" style="69" customWidth="1"/>
    <col min="9989" max="9989" width="43.00390625" style="69" customWidth="1"/>
    <col min="9990" max="9991" width="9.00390625" style="69" hidden="1" customWidth="1"/>
    <col min="9992" max="10240" width="9.00390625" style="69" customWidth="1"/>
    <col min="10241" max="10241" width="3.00390625" style="69" customWidth="1"/>
    <col min="10242" max="10242" width="55.7109375" style="69" customWidth="1"/>
    <col min="10243" max="10244" width="14.7109375" style="69" customWidth="1"/>
    <col min="10245" max="10245" width="43.00390625" style="69" customWidth="1"/>
    <col min="10246" max="10247" width="9.00390625" style="69" hidden="1" customWidth="1"/>
    <col min="10248" max="10496" width="9.00390625" style="69" customWidth="1"/>
    <col min="10497" max="10497" width="3.00390625" style="69" customWidth="1"/>
    <col min="10498" max="10498" width="55.7109375" style="69" customWidth="1"/>
    <col min="10499" max="10500" width="14.7109375" style="69" customWidth="1"/>
    <col min="10501" max="10501" width="43.00390625" style="69" customWidth="1"/>
    <col min="10502" max="10503" width="9.00390625" style="69" hidden="1" customWidth="1"/>
    <col min="10504" max="10752" width="9.00390625" style="69" customWidth="1"/>
    <col min="10753" max="10753" width="3.00390625" style="69" customWidth="1"/>
    <col min="10754" max="10754" width="55.7109375" style="69" customWidth="1"/>
    <col min="10755" max="10756" width="14.7109375" style="69" customWidth="1"/>
    <col min="10757" max="10757" width="43.00390625" style="69" customWidth="1"/>
    <col min="10758" max="10759" width="9.00390625" style="69" hidden="1" customWidth="1"/>
    <col min="10760" max="11008" width="9.00390625" style="69" customWidth="1"/>
    <col min="11009" max="11009" width="3.00390625" style="69" customWidth="1"/>
    <col min="11010" max="11010" width="55.7109375" style="69" customWidth="1"/>
    <col min="11011" max="11012" width="14.7109375" style="69" customWidth="1"/>
    <col min="11013" max="11013" width="43.00390625" style="69" customWidth="1"/>
    <col min="11014" max="11015" width="9.00390625" style="69" hidden="1" customWidth="1"/>
    <col min="11016" max="11264" width="9.00390625" style="69" customWidth="1"/>
    <col min="11265" max="11265" width="3.00390625" style="69" customWidth="1"/>
    <col min="11266" max="11266" width="55.7109375" style="69" customWidth="1"/>
    <col min="11267" max="11268" width="14.7109375" style="69" customWidth="1"/>
    <col min="11269" max="11269" width="43.00390625" style="69" customWidth="1"/>
    <col min="11270" max="11271" width="9.00390625" style="69" hidden="1" customWidth="1"/>
    <col min="11272" max="11520" width="9.00390625" style="69" customWidth="1"/>
    <col min="11521" max="11521" width="3.00390625" style="69" customWidth="1"/>
    <col min="11522" max="11522" width="55.7109375" style="69" customWidth="1"/>
    <col min="11523" max="11524" width="14.7109375" style="69" customWidth="1"/>
    <col min="11525" max="11525" width="43.00390625" style="69" customWidth="1"/>
    <col min="11526" max="11527" width="9.00390625" style="69" hidden="1" customWidth="1"/>
    <col min="11528" max="11776" width="9.00390625" style="69" customWidth="1"/>
    <col min="11777" max="11777" width="3.00390625" style="69" customWidth="1"/>
    <col min="11778" max="11778" width="55.7109375" style="69" customWidth="1"/>
    <col min="11779" max="11780" width="14.7109375" style="69" customWidth="1"/>
    <col min="11781" max="11781" width="43.00390625" style="69" customWidth="1"/>
    <col min="11782" max="11783" width="9.00390625" style="69" hidden="1" customWidth="1"/>
    <col min="11784" max="12032" width="9.00390625" style="69" customWidth="1"/>
    <col min="12033" max="12033" width="3.00390625" style="69" customWidth="1"/>
    <col min="12034" max="12034" width="55.7109375" style="69" customWidth="1"/>
    <col min="12035" max="12036" width="14.7109375" style="69" customWidth="1"/>
    <col min="12037" max="12037" width="43.00390625" style="69" customWidth="1"/>
    <col min="12038" max="12039" width="9.00390625" style="69" hidden="1" customWidth="1"/>
    <col min="12040" max="12288" width="9.00390625" style="69" customWidth="1"/>
    <col min="12289" max="12289" width="3.00390625" style="69" customWidth="1"/>
    <col min="12290" max="12290" width="55.7109375" style="69" customWidth="1"/>
    <col min="12291" max="12292" width="14.7109375" style="69" customWidth="1"/>
    <col min="12293" max="12293" width="43.00390625" style="69" customWidth="1"/>
    <col min="12294" max="12295" width="9.00390625" style="69" hidden="1" customWidth="1"/>
    <col min="12296" max="12544" width="9.00390625" style="69" customWidth="1"/>
    <col min="12545" max="12545" width="3.00390625" style="69" customWidth="1"/>
    <col min="12546" max="12546" width="55.7109375" style="69" customWidth="1"/>
    <col min="12547" max="12548" width="14.7109375" style="69" customWidth="1"/>
    <col min="12549" max="12549" width="43.00390625" style="69" customWidth="1"/>
    <col min="12550" max="12551" width="9.00390625" style="69" hidden="1" customWidth="1"/>
    <col min="12552" max="12800" width="9.00390625" style="69" customWidth="1"/>
    <col min="12801" max="12801" width="3.00390625" style="69" customWidth="1"/>
    <col min="12802" max="12802" width="55.7109375" style="69" customWidth="1"/>
    <col min="12803" max="12804" width="14.7109375" style="69" customWidth="1"/>
    <col min="12805" max="12805" width="43.00390625" style="69" customWidth="1"/>
    <col min="12806" max="12807" width="9.00390625" style="69" hidden="1" customWidth="1"/>
    <col min="12808" max="13056" width="9.00390625" style="69" customWidth="1"/>
    <col min="13057" max="13057" width="3.00390625" style="69" customWidth="1"/>
    <col min="13058" max="13058" width="55.7109375" style="69" customWidth="1"/>
    <col min="13059" max="13060" width="14.7109375" style="69" customWidth="1"/>
    <col min="13061" max="13061" width="43.00390625" style="69" customWidth="1"/>
    <col min="13062" max="13063" width="9.00390625" style="69" hidden="1" customWidth="1"/>
    <col min="13064" max="13312" width="9.00390625" style="69" customWidth="1"/>
    <col min="13313" max="13313" width="3.00390625" style="69" customWidth="1"/>
    <col min="13314" max="13314" width="55.7109375" style="69" customWidth="1"/>
    <col min="13315" max="13316" width="14.7109375" style="69" customWidth="1"/>
    <col min="13317" max="13317" width="43.00390625" style="69" customWidth="1"/>
    <col min="13318" max="13319" width="9.00390625" style="69" hidden="1" customWidth="1"/>
    <col min="13320" max="13568" width="9.00390625" style="69" customWidth="1"/>
    <col min="13569" max="13569" width="3.00390625" style="69" customWidth="1"/>
    <col min="13570" max="13570" width="55.7109375" style="69" customWidth="1"/>
    <col min="13571" max="13572" width="14.7109375" style="69" customWidth="1"/>
    <col min="13573" max="13573" width="43.00390625" style="69" customWidth="1"/>
    <col min="13574" max="13575" width="9.00390625" style="69" hidden="1" customWidth="1"/>
    <col min="13576" max="13824" width="9.00390625" style="69" customWidth="1"/>
    <col min="13825" max="13825" width="3.00390625" style="69" customWidth="1"/>
    <col min="13826" max="13826" width="55.7109375" style="69" customWidth="1"/>
    <col min="13827" max="13828" width="14.7109375" style="69" customWidth="1"/>
    <col min="13829" max="13829" width="43.00390625" style="69" customWidth="1"/>
    <col min="13830" max="13831" width="9.00390625" style="69" hidden="1" customWidth="1"/>
    <col min="13832" max="14080" width="9.00390625" style="69" customWidth="1"/>
    <col min="14081" max="14081" width="3.00390625" style="69" customWidth="1"/>
    <col min="14082" max="14082" width="55.7109375" style="69" customWidth="1"/>
    <col min="14083" max="14084" width="14.7109375" style="69" customWidth="1"/>
    <col min="14085" max="14085" width="43.00390625" style="69" customWidth="1"/>
    <col min="14086" max="14087" width="9.00390625" style="69" hidden="1" customWidth="1"/>
    <col min="14088" max="14336" width="9.00390625" style="69" customWidth="1"/>
    <col min="14337" max="14337" width="3.00390625" style="69" customWidth="1"/>
    <col min="14338" max="14338" width="55.7109375" style="69" customWidth="1"/>
    <col min="14339" max="14340" width="14.7109375" style="69" customWidth="1"/>
    <col min="14341" max="14341" width="43.00390625" style="69" customWidth="1"/>
    <col min="14342" max="14343" width="9.00390625" style="69" hidden="1" customWidth="1"/>
    <col min="14344" max="14592" width="9.00390625" style="69" customWidth="1"/>
    <col min="14593" max="14593" width="3.00390625" style="69" customWidth="1"/>
    <col min="14594" max="14594" width="55.7109375" style="69" customWidth="1"/>
    <col min="14595" max="14596" width="14.7109375" style="69" customWidth="1"/>
    <col min="14597" max="14597" width="43.00390625" style="69" customWidth="1"/>
    <col min="14598" max="14599" width="9.00390625" style="69" hidden="1" customWidth="1"/>
    <col min="14600" max="14848" width="9.00390625" style="69" customWidth="1"/>
    <col min="14849" max="14849" width="3.00390625" style="69" customWidth="1"/>
    <col min="14850" max="14850" width="55.7109375" style="69" customWidth="1"/>
    <col min="14851" max="14852" width="14.7109375" style="69" customWidth="1"/>
    <col min="14853" max="14853" width="43.00390625" style="69" customWidth="1"/>
    <col min="14854" max="14855" width="9.00390625" style="69" hidden="1" customWidth="1"/>
    <col min="14856" max="15104" width="9.00390625" style="69" customWidth="1"/>
    <col min="15105" max="15105" width="3.00390625" style="69" customWidth="1"/>
    <col min="15106" max="15106" width="55.7109375" style="69" customWidth="1"/>
    <col min="15107" max="15108" width="14.7109375" style="69" customWidth="1"/>
    <col min="15109" max="15109" width="43.00390625" style="69" customWidth="1"/>
    <col min="15110" max="15111" width="9.00390625" style="69" hidden="1" customWidth="1"/>
    <col min="15112" max="15360" width="9.00390625" style="69" customWidth="1"/>
    <col min="15361" max="15361" width="3.00390625" style="69" customWidth="1"/>
    <col min="15362" max="15362" width="55.7109375" style="69" customWidth="1"/>
    <col min="15363" max="15364" width="14.7109375" style="69" customWidth="1"/>
    <col min="15365" max="15365" width="43.00390625" style="69" customWidth="1"/>
    <col min="15366" max="15367" width="9.00390625" style="69" hidden="1" customWidth="1"/>
    <col min="15368" max="15616" width="9.00390625" style="69" customWidth="1"/>
    <col min="15617" max="15617" width="3.00390625" style="69" customWidth="1"/>
    <col min="15618" max="15618" width="55.7109375" style="69" customWidth="1"/>
    <col min="15619" max="15620" width="14.7109375" style="69" customWidth="1"/>
    <col min="15621" max="15621" width="43.00390625" style="69" customWidth="1"/>
    <col min="15622" max="15623" width="9.00390625" style="69" hidden="1" customWidth="1"/>
    <col min="15624" max="15872" width="9.00390625" style="69" customWidth="1"/>
    <col min="15873" max="15873" width="3.00390625" style="69" customWidth="1"/>
    <col min="15874" max="15874" width="55.7109375" style="69" customWidth="1"/>
    <col min="15875" max="15876" width="14.7109375" style="69" customWidth="1"/>
    <col min="15877" max="15877" width="43.00390625" style="69" customWidth="1"/>
    <col min="15878" max="15879" width="9.00390625" style="69" hidden="1" customWidth="1"/>
    <col min="15880" max="16128" width="9.00390625" style="69" customWidth="1"/>
    <col min="16129" max="16129" width="3.00390625" style="69" customWidth="1"/>
    <col min="16130" max="16130" width="55.7109375" style="69" customWidth="1"/>
    <col min="16131" max="16132" width="14.7109375" style="69" customWidth="1"/>
    <col min="16133" max="16133" width="43.00390625" style="69" customWidth="1"/>
    <col min="16134" max="16135" width="9.00390625" style="69" hidden="1" customWidth="1"/>
    <col min="16136" max="16384" width="9.00390625" style="69" customWidth="1"/>
  </cols>
  <sheetData>
    <row r="1" spans="2:6" s="1" customFormat="1" ht="16.5" customHeight="1">
      <c r="B1" s="2"/>
      <c r="C1" s="3"/>
      <c r="D1" s="3"/>
      <c r="E1" s="5"/>
      <c r="F1" s="3"/>
    </row>
    <row r="2" spans="2:7" s="1" customFormat="1" ht="15" customHeight="1">
      <c r="B2" s="6" t="s">
        <v>67</v>
      </c>
      <c r="C2" s="7" t="s">
        <v>68</v>
      </c>
      <c r="D2" s="30"/>
      <c r="E2" s="9" t="s">
        <v>2</v>
      </c>
      <c r="F2" s="10" t="s">
        <v>69</v>
      </c>
      <c r="G2" s="10" t="s">
        <v>3</v>
      </c>
    </row>
    <row r="3" spans="2:6" s="1" customFormat="1" ht="15.75" customHeight="1">
      <c r="B3" s="11"/>
      <c r="C3" s="12"/>
      <c r="D3" s="12"/>
      <c r="E3" s="14"/>
      <c r="F3" s="3"/>
    </row>
    <row r="4" spans="2:6" s="1" customFormat="1" ht="30" customHeight="1">
      <c r="B4" s="15" t="s">
        <v>4</v>
      </c>
      <c r="C4" s="174" t="s">
        <v>5</v>
      </c>
      <c r="D4" s="175"/>
      <c r="E4" s="15"/>
      <c r="F4" s="3"/>
    </row>
    <row r="5" spans="2:6" s="1" customFormat="1" ht="15" customHeight="1">
      <c r="B5" s="16" t="s">
        <v>6</v>
      </c>
      <c r="C5" s="176" t="s">
        <v>7</v>
      </c>
      <c r="D5" s="177"/>
      <c r="E5" s="15"/>
      <c r="F5" s="3"/>
    </row>
    <row r="6" spans="2:6" s="1" customFormat="1" ht="30" customHeight="1">
      <c r="B6" s="116" t="s">
        <v>70</v>
      </c>
      <c r="C6" s="174" t="s">
        <v>91</v>
      </c>
      <c r="D6" s="175"/>
      <c r="E6" s="15"/>
      <c r="F6" s="3"/>
    </row>
    <row r="7" spans="2:7" s="1" customFormat="1" ht="15" customHeight="1">
      <c r="B7" s="117" t="s">
        <v>72</v>
      </c>
      <c r="C7" s="174" t="s">
        <v>90</v>
      </c>
      <c r="D7" s="175"/>
      <c r="E7" s="15"/>
      <c r="F7" s="3"/>
      <c r="G7" s="76" t="str">
        <f>LEFT(TRIM(C7),3)</f>
        <v>320</v>
      </c>
    </row>
    <row r="8" spans="2:7" s="1" customFormat="1" ht="15" customHeight="1">
      <c r="B8" s="17" t="s">
        <v>8</v>
      </c>
      <c r="C8" s="78" t="s">
        <v>9</v>
      </c>
      <c r="D8" s="79" t="s">
        <v>10</v>
      </c>
      <c r="E8" s="25"/>
      <c r="F8" s="3"/>
      <c r="G8" s="76" t="str">
        <f>IF(OR(OR(G7="210",G7="110"),G7="310"),"V","K")</f>
        <v>K</v>
      </c>
    </row>
    <row r="9" spans="2:7" s="1" customFormat="1" ht="15" customHeight="1">
      <c r="B9" s="16" t="s">
        <v>74</v>
      </c>
      <c r="C9" s="80"/>
      <c r="D9" s="81"/>
      <c r="E9" s="23"/>
      <c r="F9" s="3"/>
      <c r="G9" s="82">
        <f>IF($G$8="K",4.144,3.108)</f>
        <v>4.144</v>
      </c>
    </row>
    <row r="10" spans="2:7" s="1" customFormat="1" ht="15" customHeight="1">
      <c r="B10" s="16" t="s">
        <v>13</v>
      </c>
      <c r="C10" s="83"/>
      <c r="D10" s="84"/>
      <c r="E10" s="23"/>
      <c r="F10" s="3"/>
      <c r="G10" s="82">
        <f>IF($G$8="K",6.216,6.216)</f>
        <v>6.216</v>
      </c>
    </row>
    <row r="11" spans="2:7" s="1" customFormat="1" ht="15" customHeight="1">
      <c r="B11" s="16" t="s">
        <v>14</v>
      </c>
      <c r="C11" s="83"/>
      <c r="D11" s="81"/>
      <c r="E11" s="23"/>
      <c r="F11" s="3"/>
      <c r="G11" s="55">
        <f>IF(OR(G7="210",G7="310"),1,0)</f>
        <v>0</v>
      </c>
    </row>
    <row r="12" spans="2:6" s="1" customFormat="1" ht="15" customHeight="1">
      <c r="B12" s="25" t="s">
        <v>15</v>
      </c>
      <c r="C12" s="86"/>
      <c r="D12" s="87"/>
      <c r="E12" s="23"/>
      <c r="F12" s="3"/>
    </row>
    <row r="13" spans="2:6" s="1" customFormat="1" ht="15" customHeight="1">
      <c r="B13" s="117" t="s">
        <v>75</v>
      </c>
      <c r="C13" s="88"/>
      <c r="D13" s="81"/>
      <c r="E13" s="23"/>
      <c r="F13" s="3"/>
    </row>
    <row r="14" spans="2:6" s="1" customFormat="1" ht="15" customHeight="1">
      <c r="B14" s="16" t="s">
        <v>76</v>
      </c>
      <c r="C14" s="83"/>
      <c r="D14" s="12"/>
      <c r="E14" s="23"/>
      <c r="F14" s="3"/>
    </row>
    <row r="15" spans="2:6" s="1" customFormat="1" ht="15" customHeight="1">
      <c r="B15" s="16" t="s">
        <v>77</v>
      </c>
      <c r="C15" s="83"/>
      <c r="D15" s="81"/>
      <c r="E15" s="23"/>
      <c r="F15" s="3"/>
    </row>
    <row r="16" spans="2:6" s="1" customFormat="1" ht="15" customHeight="1">
      <c r="B16" s="16" t="s">
        <v>78</v>
      </c>
      <c r="C16" s="83"/>
      <c r="D16" s="81"/>
      <c r="E16" s="23"/>
      <c r="F16" s="3"/>
    </row>
    <row r="17" spans="2:6" s="1" customFormat="1" ht="15" customHeight="1">
      <c r="B17" s="16" t="s">
        <v>79</v>
      </c>
      <c r="C17" s="89"/>
      <c r="D17" s="81"/>
      <c r="E17" s="23"/>
      <c r="F17" s="3"/>
    </row>
    <row r="18" spans="2:6" s="1" customFormat="1" ht="12" customHeight="1">
      <c r="B18" s="16" t="s">
        <v>80</v>
      </c>
      <c r="C18" s="89"/>
      <c r="D18" s="81"/>
      <c r="E18" s="23"/>
      <c r="F18" s="3"/>
    </row>
    <row r="19" spans="2:6" s="1" customFormat="1" ht="15.75" customHeight="1" hidden="1">
      <c r="B19" s="16"/>
      <c r="C19" s="36"/>
      <c r="D19" s="81"/>
      <c r="E19" s="23"/>
      <c r="F19" s="3"/>
    </row>
    <row r="20" spans="2:6" s="1" customFormat="1" ht="15.75" customHeight="1" hidden="1">
      <c r="B20" s="16"/>
      <c r="C20" s="36"/>
      <c r="D20" s="46"/>
      <c r="E20" s="23"/>
      <c r="F20" s="3"/>
    </row>
    <row r="21" spans="2:6" s="1" customFormat="1" ht="15.75" customHeight="1" hidden="1">
      <c r="B21" s="16"/>
      <c r="C21" s="36"/>
      <c r="D21" s="81"/>
      <c r="E21" s="23"/>
      <c r="F21" s="3"/>
    </row>
    <row r="22" spans="2:6" s="1" customFormat="1" ht="15.75" customHeight="1" hidden="1">
      <c r="B22" s="25"/>
      <c r="C22" s="48"/>
      <c r="D22" s="87"/>
      <c r="E22" s="28"/>
      <c r="F22" s="3"/>
    </row>
    <row r="23" spans="2:6" s="1" customFormat="1" ht="6" customHeight="1" thickBot="1">
      <c r="B23" s="29"/>
      <c r="C23" s="30"/>
      <c r="D23" s="91"/>
      <c r="E23" s="29"/>
      <c r="F23" s="3"/>
    </row>
    <row r="24" spans="1:6" s="1" customFormat="1" ht="15" customHeight="1" thickBot="1">
      <c r="A24" s="92"/>
      <c r="B24" s="32" t="s">
        <v>25</v>
      </c>
      <c r="C24" s="33">
        <f>SUM(C25:C28,C31:C32)</f>
        <v>0</v>
      </c>
      <c r="D24" s="12"/>
      <c r="E24" s="34"/>
      <c r="F24" s="3"/>
    </row>
    <row r="25" spans="2:6" s="1" customFormat="1" ht="15" customHeight="1">
      <c r="B25" s="16" t="s">
        <v>26</v>
      </c>
      <c r="C25" s="94">
        <v>0</v>
      </c>
      <c r="D25" s="81"/>
      <c r="E25" s="23"/>
      <c r="F25" s="3"/>
    </row>
    <row r="26" spans="2:6" s="1" customFormat="1" ht="15" customHeight="1">
      <c r="B26" s="16" t="s">
        <v>27</v>
      </c>
      <c r="C26" s="95">
        <v>0</v>
      </c>
      <c r="D26" s="81"/>
      <c r="E26" s="23"/>
      <c r="F26" s="3"/>
    </row>
    <row r="27" spans="2:6" s="1" customFormat="1" ht="15" customHeight="1">
      <c r="B27" s="16" t="s">
        <v>28</v>
      </c>
      <c r="C27" s="95">
        <f>'Dodávky zhotovitele'!H121/1000</f>
        <v>0</v>
      </c>
      <c r="D27" s="81"/>
      <c r="E27" s="23"/>
      <c r="F27" s="3"/>
    </row>
    <row r="28" spans="2:6" s="1" customFormat="1" ht="15" customHeight="1">
      <c r="B28" s="16" t="s">
        <v>29</v>
      </c>
      <c r="C28" s="95">
        <f>'Oceněné práce'!I144/1000</f>
        <v>0</v>
      </c>
      <c r="D28" s="81"/>
      <c r="E28" s="23"/>
      <c r="F28" s="3"/>
    </row>
    <row r="29" spans="2:6" s="1" customFormat="1" ht="15" customHeight="1">
      <c r="B29" s="16" t="s">
        <v>81</v>
      </c>
      <c r="C29" s="96">
        <f>'Oceněné práce'!G143</f>
        <v>111.00700000000002</v>
      </c>
      <c r="D29" s="97">
        <v>0</v>
      </c>
      <c r="E29" s="23"/>
      <c r="F29" s="3"/>
    </row>
    <row r="30" spans="2:6" s="1" customFormat="1" ht="15" customHeight="1">
      <c r="B30" s="16" t="s">
        <v>82</v>
      </c>
      <c r="C30" s="96">
        <f>'Oceněné práce'!G144</f>
        <v>20.216078</v>
      </c>
      <c r="D30" s="97">
        <v>0</v>
      </c>
      <c r="E30" s="23"/>
      <c r="F30" s="3"/>
    </row>
    <row r="31" spans="1:6" s="1" customFormat="1" ht="15" customHeight="1">
      <c r="A31" s="92"/>
      <c r="B31" s="23"/>
      <c r="C31" s="89"/>
      <c r="D31" s="81"/>
      <c r="E31" s="23"/>
      <c r="F31" s="3"/>
    </row>
    <row r="32" spans="1:6" s="1" customFormat="1" ht="15" customHeight="1">
      <c r="A32" s="92"/>
      <c r="B32" s="23"/>
      <c r="C32" s="89"/>
      <c r="D32" s="81"/>
      <c r="E32" s="23"/>
      <c r="F32" s="3"/>
    </row>
    <row r="33" spans="1:7" s="1" customFormat="1" ht="15.75" customHeight="1" hidden="1">
      <c r="A33" s="92"/>
      <c r="B33" s="117"/>
      <c r="C33" s="51"/>
      <c r="D33" s="99"/>
      <c r="E33" s="23"/>
      <c r="F33" s="3"/>
      <c r="G33" s="47">
        <f>G11*C29</f>
        <v>0</v>
      </c>
    </row>
    <row r="34" spans="2:6" s="1" customFormat="1" ht="6" customHeight="1">
      <c r="B34" s="118"/>
      <c r="C34" s="30"/>
      <c r="D34" s="30"/>
      <c r="E34" s="100"/>
      <c r="F34" s="3"/>
    </row>
    <row r="35" spans="2:6" s="1" customFormat="1" ht="15" customHeight="1" thickBot="1">
      <c r="B35" s="119"/>
      <c r="C35" s="102" t="s">
        <v>83</v>
      </c>
      <c r="D35" s="103" t="s">
        <v>84</v>
      </c>
      <c r="E35" s="16"/>
      <c r="F35" s="3"/>
    </row>
    <row r="36" spans="1:6" s="1" customFormat="1" ht="15" customHeight="1" thickBot="1">
      <c r="A36" s="92"/>
      <c r="B36" s="32" t="s">
        <v>32</v>
      </c>
      <c r="C36" s="33">
        <f>SUM(F40:F50)</f>
        <v>0</v>
      </c>
      <c r="D36" s="12"/>
      <c r="E36" s="34"/>
      <c r="F36" s="3"/>
    </row>
    <row r="37" spans="1:6" s="1" customFormat="1" ht="15" customHeight="1" hidden="1">
      <c r="A37" s="92"/>
      <c r="B37" s="120"/>
      <c r="C37" s="51"/>
      <c r="D37" s="105"/>
      <c r="E37" s="23"/>
      <c r="F37" s="106"/>
    </row>
    <row r="38" spans="1:6" s="1" customFormat="1" ht="15" customHeight="1" hidden="1">
      <c r="A38" s="92"/>
      <c r="B38" s="120"/>
      <c r="C38" s="36"/>
      <c r="D38" s="89"/>
      <c r="E38" s="23"/>
      <c r="F38" s="106"/>
    </row>
    <row r="39" spans="1:6" s="1" customFormat="1" ht="15" customHeight="1" hidden="1">
      <c r="A39" s="92"/>
      <c r="B39" s="120"/>
      <c r="C39" s="36"/>
      <c r="D39" s="89"/>
      <c r="E39" s="23"/>
      <c r="F39" s="106"/>
    </row>
    <row r="40" spans="1:7" s="1" customFormat="1" ht="15" customHeight="1">
      <c r="A40" s="92"/>
      <c r="B40" s="16" t="s">
        <v>33</v>
      </c>
      <c r="C40" s="36">
        <f>0.03*(C24-C25)</f>
        <v>0</v>
      </c>
      <c r="D40" s="36"/>
      <c r="E40" s="23"/>
      <c r="F40" s="106">
        <f>C40</f>
        <v>0</v>
      </c>
      <c r="G40" s="10" t="s">
        <v>35</v>
      </c>
    </row>
    <row r="41" spans="1:6" s="1" customFormat="1" ht="15" customHeight="1">
      <c r="A41" s="92"/>
      <c r="B41" s="16" t="s">
        <v>36</v>
      </c>
      <c r="C41" s="36">
        <f>0.035*(C24-C25)</f>
        <v>0</v>
      </c>
      <c r="D41" s="36"/>
      <c r="E41" s="23"/>
      <c r="F41" s="106">
        <f>C41</f>
        <v>0</v>
      </c>
    </row>
    <row r="42" spans="1:7" s="1" customFormat="1" ht="15" customHeight="1">
      <c r="A42" s="92"/>
      <c r="B42" s="16" t="s">
        <v>37</v>
      </c>
      <c r="C42" s="36">
        <f>(0.01*C24)+(C18*0.7)</f>
        <v>0</v>
      </c>
      <c r="D42" s="36"/>
      <c r="E42" s="23"/>
      <c r="F42" s="106">
        <f>C42</f>
        <v>0</v>
      </c>
      <c r="G42" s="10" t="s">
        <v>35</v>
      </c>
    </row>
    <row r="43" spans="1:6" s="1" customFormat="1" ht="15" customHeight="1">
      <c r="A43" s="92"/>
      <c r="B43" s="16" t="s">
        <v>85</v>
      </c>
      <c r="C43" s="36">
        <f>C15*C16*C17/1000</f>
        <v>0</v>
      </c>
      <c r="D43" s="89"/>
      <c r="E43" s="23"/>
      <c r="F43" s="107">
        <f>IF(ISBLANK(D43),C43,D43)</f>
        <v>0</v>
      </c>
    </row>
    <row r="44" spans="1:6" s="1" customFormat="1" ht="15" customHeight="1">
      <c r="A44" s="92"/>
      <c r="B44" s="16" t="s">
        <v>39</v>
      </c>
      <c r="C44" s="36">
        <f>0.025*(C24-C25)</f>
        <v>0</v>
      </c>
      <c r="D44" s="36"/>
      <c r="E44" s="23"/>
      <c r="F44" s="106">
        <f aca="true" t="shared" si="0" ref="F44:F50">C44</f>
        <v>0</v>
      </c>
    </row>
    <row r="45" spans="1:6" s="1" customFormat="1" ht="15" customHeight="1">
      <c r="A45" s="92"/>
      <c r="B45" s="16" t="s">
        <v>40</v>
      </c>
      <c r="C45" s="89"/>
      <c r="D45" s="36"/>
      <c r="E45" s="23"/>
      <c r="F45" s="106">
        <f t="shared" si="0"/>
        <v>0</v>
      </c>
    </row>
    <row r="46" spans="1:6" s="1" customFormat="1" ht="15" customHeight="1">
      <c r="A46" s="92"/>
      <c r="B46" s="16" t="s">
        <v>41</v>
      </c>
      <c r="C46" s="36">
        <f>CEILING(0.02*(C24-C25),0.1)</f>
        <v>0</v>
      </c>
      <c r="D46" s="36"/>
      <c r="E46" s="23"/>
      <c r="F46" s="106">
        <f t="shared" si="0"/>
        <v>0</v>
      </c>
    </row>
    <row r="47" spans="1:7" s="1" customFormat="1" ht="15" customHeight="1">
      <c r="A47" s="92"/>
      <c r="B47" s="16" t="s">
        <v>42</v>
      </c>
      <c r="C47" s="36">
        <f>G47+G48</f>
        <v>0</v>
      </c>
      <c r="D47" s="36"/>
      <c r="E47" s="23"/>
      <c r="F47" s="107">
        <f t="shared" si="0"/>
        <v>0</v>
      </c>
      <c r="G47" s="42">
        <f>IF(C13&gt;2,5.5+(C13-2)*1,IF(C13&gt;0.5,5.5,IF(C13&gt;0,2.5,0)))</f>
        <v>0</v>
      </c>
    </row>
    <row r="48" spans="1:7" s="1" customFormat="1" ht="15" customHeight="1">
      <c r="A48" s="92"/>
      <c r="B48" s="16" t="s">
        <v>43</v>
      </c>
      <c r="C48" s="89"/>
      <c r="D48" s="108"/>
      <c r="E48" s="23"/>
      <c r="F48" s="106">
        <f t="shared" si="0"/>
        <v>0</v>
      </c>
      <c r="G48" s="55">
        <f>IF(C14&gt;0,0.55*C14+0.5,0)</f>
        <v>0</v>
      </c>
    </row>
    <row r="49" spans="1:6" s="1" customFormat="1" ht="15" customHeight="1">
      <c r="A49" s="92"/>
      <c r="B49" s="16" t="s">
        <v>44</v>
      </c>
      <c r="C49" s="89"/>
      <c r="D49" s="108"/>
      <c r="E49" s="23"/>
      <c r="F49" s="106">
        <f t="shared" si="0"/>
        <v>0</v>
      </c>
    </row>
    <row r="50" spans="1:6" s="1" customFormat="1" ht="15" customHeight="1">
      <c r="A50" s="92"/>
      <c r="B50" s="23"/>
      <c r="C50" s="89"/>
      <c r="D50" s="108"/>
      <c r="E50" s="23"/>
      <c r="F50" s="106">
        <f t="shared" si="0"/>
        <v>0</v>
      </c>
    </row>
    <row r="51" spans="2:6" s="1" customFormat="1" ht="6" customHeight="1" thickBot="1">
      <c r="B51" s="29"/>
      <c r="C51" s="30"/>
      <c r="D51" s="91"/>
      <c r="E51" s="29"/>
      <c r="F51" s="3"/>
    </row>
    <row r="52" spans="1:6" s="1" customFormat="1" ht="15" customHeight="1" thickBot="1">
      <c r="A52" s="92"/>
      <c r="B52" s="32" t="s">
        <v>46</v>
      </c>
      <c r="C52" s="33">
        <f>SUM(F53:F58)+SUM(F60:F69)</f>
        <v>0</v>
      </c>
      <c r="D52" s="12"/>
      <c r="E52" s="34"/>
      <c r="F52" s="3"/>
    </row>
    <row r="53" spans="1:7" s="1" customFormat="1" ht="15" customHeight="1">
      <c r="A53" s="92"/>
      <c r="B53" s="16" t="s">
        <v>47</v>
      </c>
      <c r="C53" s="51">
        <v>0</v>
      </c>
      <c r="D53" s="89">
        <v>0</v>
      </c>
      <c r="E53" s="23" t="s">
        <v>610</v>
      </c>
      <c r="F53" s="106">
        <f>IF(ISBLANK(D53),C53,D53)</f>
        <v>0</v>
      </c>
      <c r="G53" s="10" t="s">
        <v>35</v>
      </c>
    </row>
    <row r="54" spans="1:7" s="1" customFormat="1" ht="15" customHeight="1">
      <c r="A54" s="92"/>
      <c r="B54" s="16" t="s">
        <v>86</v>
      </c>
      <c r="C54" s="59">
        <f>CEILING(0.018*G54,0.1)</f>
        <v>0</v>
      </c>
      <c r="D54" s="89"/>
      <c r="E54" s="23"/>
      <c r="F54" s="106">
        <f>IF(ISBLANK(D54),C54,D54)</f>
        <v>0</v>
      </c>
      <c r="G54" s="42">
        <f>C24+C36+C53+SUM(C55:C58,C60:C69)</f>
        <v>0</v>
      </c>
    </row>
    <row r="55" spans="1:7" s="1" customFormat="1" ht="15" customHeight="1">
      <c r="A55" s="92"/>
      <c r="B55" s="16" t="s">
        <v>50</v>
      </c>
      <c r="C55" s="36">
        <f>CEILING(G55*1.11/100,0.1)</f>
        <v>0</v>
      </c>
      <c r="D55" s="89">
        <v>0</v>
      </c>
      <c r="E55" s="23" t="s">
        <v>87</v>
      </c>
      <c r="F55" s="106">
        <f>IF(ISBLANK(D55),C55,D55)</f>
        <v>0</v>
      </c>
      <c r="G55" s="109">
        <f>C28+C32+C27</f>
        <v>0</v>
      </c>
    </row>
    <row r="56" spans="1:6" s="1" customFormat="1" ht="15" customHeight="1">
      <c r="A56" s="92"/>
      <c r="B56" s="16" t="s">
        <v>51</v>
      </c>
      <c r="C56" s="170">
        <v>0</v>
      </c>
      <c r="D56" s="81"/>
      <c r="E56" s="23"/>
      <c r="F56" s="106">
        <f>C56</f>
        <v>0</v>
      </c>
    </row>
    <row r="57" spans="1:6" s="1" customFormat="1" ht="15" customHeight="1">
      <c r="A57" s="92"/>
      <c r="B57" s="16" t="s">
        <v>52</v>
      </c>
      <c r="C57" s="89"/>
      <c r="D57" s="81"/>
      <c r="E57" s="23"/>
      <c r="F57" s="106">
        <f>C57</f>
        <v>0</v>
      </c>
    </row>
    <row r="58" spans="1:6" s="1" customFormat="1" ht="15" customHeight="1" thickBot="1">
      <c r="A58" s="92"/>
      <c r="B58" s="16" t="s">
        <v>53</v>
      </c>
      <c r="C58" s="110"/>
      <c r="D58" s="81"/>
      <c r="E58" s="23"/>
      <c r="F58" s="106">
        <f>C58</f>
        <v>0</v>
      </c>
    </row>
    <row r="59" spans="2:6" s="1" customFormat="1" ht="15" customHeight="1" thickBot="1">
      <c r="B59" s="119" t="s">
        <v>54</v>
      </c>
      <c r="C59" s="111">
        <f>F62+F60+F61</f>
        <v>0</v>
      </c>
      <c r="D59" s="30"/>
      <c r="E59" s="23"/>
      <c r="F59" s="3">
        <f>C59</f>
        <v>0</v>
      </c>
    </row>
    <row r="60" spans="1:6" s="1" customFormat="1" ht="15" customHeight="1">
      <c r="A60" s="92"/>
      <c r="B60" s="16" t="s">
        <v>55</v>
      </c>
      <c r="C60" s="112">
        <f>(C10*3.16)+(D10*2.072)+(C10)*2</f>
        <v>0</v>
      </c>
      <c r="D60" s="110"/>
      <c r="E60" s="23"/>
      <c r="F60" s="106">
        <f>IF(ISBLANK(D60),C60,D60)</f>
        <v>0</v>
      </c>
    </row>
    <row r="61" spans="1:6" s="1" customFormat="1" ht="15" customHeight="1">
      <c r="A61" s="92"/>
      <c r="B61" s="16" t="s">
        <v>56</v>
      </c>
      <c r="C61" s="110"/>
      <c r="D61" s="81"/>
      <c r="E61" s="23"/>
      <c r="F61" s="106">
        <f>C61</f>
        <v>0</v>
      </c>
    </row>
    <row r="62" spans="1:6" s="1" customFormat="1" ht="15" customHeight="1">
      <c r="A62" s="92"/>
      <c r="B62" s="16" t="s">
        <v>57</v>
      </c>
      <c r="C62" s="36">
        <f>IF(C9&gt;0,IF(C9&gt;0.1,62.2*(C9-0.1)+6.216,6.216),0)</f>
        <v>0</v>
      </c>
      <c r="D62" s="110"/>
      <c r="E62" s="23"/>
      <c r="F62" s="106">
        <f>IF(ISBLANK(D62),C62,D62)</f>
        <v>0</v>
      </c>
    </row>
    <row r="63" spans="1:6" s="1" customFormat="1" ht="15" customHeight="1">
      <c r="A63" s="92"/>
      <c r="B63" s="16" t="s">
        <v>58</v>
      </c>
      <c r="C63" s="51">
        <f>IF(C9&gt;0,IF(C9&gt;0.1,G9*10*(C9-0.1)+G9,G9),0)</f>
        <v>0</v>
      </c>
      <c r="D63" s="110"/>
      <c r="E63" s="23"/>
      <c r="F63" s="106">
        <f>IF(ISBLANK(D63),C63,D63)</f>
        <v>0</v>
      </c>
    </row>
    <row r="64" spans="1:6" s="1" customFormat="1" ht="15" customHeight="1">
      <c r="A64" s="92"/>
      <c r="B64" s="16" t="s">
        <v>59</v>
      </c>
      <c r="C64" s="36">
        <f>IF(C9&gt;0,IF(C9&gt;0.1,G10*10*(C9-0.1)+G10,G10),0)</f>
        <v>0</v>
      </c>
      <c r="D64" s="110"/>
      <c r="E64" s="23"/>
      <c r="F64" s="106">
        <f>IF(ISBLANK(D64),C64,D64)</f>
        <v>0</v>
      </c>
    </row>
    <row r="65" spans="1:6" s="1" customFormat="1" ht="15" customHeight="1">
      <c r="A65" s="92"/>
      <c r="B65" s="25" t="s">
        <v>60</v>
      </c>
      <c r="C65" s="110"/>
      <c r="D65" s="81"/>
      <c r="E65" s="23"/>
      <c r="F65" s="106">
        <f>C65</f>
        <v>0</v>
      </c>
    </row>
    <row r="66" spans="1:6" s="1" customFormat="1" ht="15" customHeight="1">
      <c r="A66" s="92"/>
      <c r="B66" s="16" t="s">
        <v>61</v>
      </c>
      <c r="C66" s="110"/>
      <c r="D66" s="81"/>
      <c r="E66" s="23"/>
      <c r="F66" s="106">
        <f>C66</f>
        <v>0</v>
      </c>
    </row>
    <row r="67" spans="1:6" s="1" customFormat="1" ht="15" customHeight="1">
      <c r="A67" s="92"/>
      <c r="B67" s="25" t="s">
        <v>62</v>
      </c>
      <c r="C67" s="110"/>
      <c r="D67" s="81"/>
      <c r="E67" s="23"/>
      <c r="F67" s="106">
        <f>C67</f>
        <v>0</v>
      </c>
    </row>
    <row r="68" spans="1:6" s="1" customFormat="1" ht="15" customHeight="1">
      <c r="A68" s="92"/>
      <c r="B68" s="23"/>
      <c r="C68" s="89"/>
      <c r="D68" s="81"/>
      <c r="E68" s="23"/>
      <c r="F68" s="106">
        <f>C68</f>
        <v>0</v>
      </c>
    </row>
    <row r="69" spans="1:6" s="1" customFormat="1" ht="15" customHeight="1">
      <c r="A69" s="92"/>
      <c r="B69" s="25" t="s">
        <v>64</v>
      </c>
      <c r="C69" s="110"/>
      <c r="D69" s="87"/>
      <c r="E69" s="28"/>
      <c r="F69" s="106">
        <f>C69</f>
        <v>0</v>
      </c>
    </row>
    <row r="70" spans="2:6" s="1" customFormat="1" ht="15" customHeight="1">
      <c r="B70" s="121"/>
      <c r="C70" s="91"/>
      <c r="D70" s="91"/>
      <c r="E70" s="29"/>
      <c r="F70" s="3"/>
    </row>
    <row r="71" spans="2:7" s="1" customFormat="1" ht="15" customHeight="1" thickBot="1">
      <c r="B71" s="14" t="s">
        <v>65</v>
      </c>
      <c r="C71" s="112">
        <f>C72-C25-C26-F59-F53-F57-F58-F54-F55</f>
        <v>0</v>
      </c>
      <c r="D71" s="115"/>
      <c r="E71" s="34"/>
      <c r="F71" s="3"/>
      <c r="G71" s="10" t="s">
        <v>35</v>
      </c>
    </row>
    <row r="72" spans="2:6" s="1" customFormat="1" ht="15" customHeight="1" thickBot="1">
      <c r="B72" s="119" t="s">
        <v>88</v>
      </c>
      <c r="C72" s="111">
        <f>C24+C36+C52</f>
        <v>0</v>
      </c>
      <c r="D72" s="91"/>
      <c r="E72" s="23"/>
      <c r="F72" s="3"/>
    </row>
  </sheetData>
  <mergeCells count="4">
    <mergeCell ref="C4:D4"/>
    <mergeCell ref="C5:D5"/>
    <mergeCell ref="C6:D6"/>
    <mergeCell ref="C7:D7"/>
  </mergeCells>
  <printOptions horizontalCentered="1"/>
  <pageMargins left="0.5118110236220472" right="0.11811023622047245" top="0.1968503937007874" bottom="0.1968503937007874" header="0.31496062992125984" footer="0.3149606299212598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workbookViewId="0" topLeftCell="A1">
      <selection activeCell="D85" sqref="D85"/>
    </sheetView>
  </sheetViews>
  <sheetFormatPr defaultColWidth="9.00390625" defaultRowHeight="15"/>
  <cols>
    <col min="1" max="1" width="15.7109375" style="126" customWidth="1"/>
    <col min="2" max="2" width="14.00390625" style="126" customWidth="1"/>
    <col min="3" max="3" width="48.00390625" style="126" customWidth="1"/>
    <col min="4" max="4" width="35.7109375" style="126" customWidth="1"/>
    <col min="5" max="5" width="13.7109375" style="126" customWidth="1"/>
    <col min="6" max="6" width="7.00390625" style="126" customWidth="1"/>
    <col min="7" max="7" width="12.57421875" style="126" customWidth="1"/>
    <col min="8" max="8" width="14.28125" style="126" customWidth="1"/>
    <col min="9" max="256" width="9.00390625" style="1" customWidth="1"/>
    <col min="257" max="257" width="15.7109375" style="1" customWidth="1"/>
    <col min="258" max="258" width="14.00390625" style="1" customWidth="1"/>
    <col min="259" max="259" width="47.00390625" style="1" customWidth="1"/>
    <col min="260" max="260" width="35.7109375" style="1" customWidth="1"/>
    <col min="261" max="261" width="13.7109375" style="1" customWidth="1"/>
    <col min="262" max="262" width="7.00390625" style="1" customWidth="1"/>
    <col min="263" max="263" width="12.57421875" style="1" customWidth="1"/>
    <col min="264" max="264" width="14.28125" style="1" customWidth="1"/>
    <col min="265" max="512" width="9.00390625" style="1" customWidth="1"/>
    <col min="513" max="513" width="15.7109375" style="1" customWidth="1"/>
    <col min="514" max="514" width="14.00390625" style="1" customWidth="1"/>
    <col min="515" max="515" width="47.00390625" style="1" customWidth="1"/>
    <col min="516" max="516" width="35.7109375" style="1" customWidth="1"/>
    <col min="517" max="517" width="13.7109375" style="1" customWidth="1"/>
    <col min="518" max="518" width="7.00390625" style="1" customWidth="1"/>
    <col min="519" max="519" width="12.57421875" style="1" customWidth="1"/>
    <col min="520" max="520" width="14.28125" style="1" customWidth="1"/>
    <col min="521" max="768" width="9.00390625" style="1" customWidth="1"/>
    <col min="769" max="769" width="15.7109375" style="1" customWidth="1"/>
    <col min="770" max="770" width="14.00390625" style="1" customWidth="1"/>
    <col min="771" max="771" width="47.00390625" style="1" customWidth="1"/>
    <col min="772" max="772" width="35.7109375" style="1" customWidth="1"/>
    <col min="773" max="773" width="13.7109375" style="1" customWidth="1"/>
    <col min="774" max="774" width="7.00390625" style="1" customWidth="1"/>
    <col min="775" max="775" width="12.57421875" style="1" customWidth="1"/>
    <col min="776" max="776" width="14.28125" style="1" customWidth="1"/>
    <col min="777" max="1024" width="9.00390625" style="1" customWidth="1"/>
    <col min="1025" max="1025" width="15.7109375" style="1" customWidth="1"/>
    <col min="1026" max="1026" width="14.00390625" style="1" customWidth="1"/>
    <col min="1027" max="1027" width="47.00390625" style="1" customWidth="1"/>
    <col min="1028" max="1028" width="35.7109375" style="1" customWidth="1"/>
    <col min="1029" max="1029" width="13.7109375" style="1" customWidth="1"/>
    <col min="1030" max="1030" width="7.00390625" style="1" customWidth="1"/>
    <col min="1031" max="1031" width="12.57421875" style="1" customWidth="1"/>
    <col min="1032" max="1032" width="14.28125" style="1" customWidth="1"/>
    <col min="1033" max="1280" width="9.00390625" style="1" customWidth="1"/>
    <col min="1281" max="1281" width="15.7109375" style="1" customWidth="1"/>
    <col min="1282" max="1282" width="14.00390625" style="1" customWidth="1"/>
    <col min="1283" max="1283" width="47.00390625" style="1" customWidth="1"/>
    <col min="1284" max="1284" width="35.7109375" style="1" customWidth="1"/>
    <col min="1285" max="1285" width="13.7109375" style="1" customWidth="1"/>
    <col min="1286" max="1286" width="7.00390625" style="1" customWidth="1"/>
    <col min="1287" max="1287" width="12.57421875" style="1" customWidth="1"/>
    <col min="1288" max="1288" width="14.28125" style="1" customWidth="1"/>
    <col min="1289" max="1536" width="9.00390625" style="1" customWidth="1"/>
    <col min="1537" max="1537" width="15.7109375" style="1" customWidth="1"/>
    <col min="1538" max="1538" width="14.00390625" style="1" customWidth="1"/>
    <col min="1539" max="1539" width="47.00390625" style="1" customWidth="1"/>
    <col min="1540" max="1540" width="35.7109375" style="1" customWidth="1"/>
    <col min="1541" max="1541" width="13.7109375" style="1" customWidth="1"/>
    <col min="1542" max="1542" width="7.00390625" style="1" customWidth="1"/>
    <col min="1543" max="1543" width="12.57421875" style="1" customWidth="1"/>
    <col min="1544" max="1544" width="14.28125" style="1" customWidth="1"/>
    <col min="1545" max="1792" width="9.00390625" style="1" customWidth="1"/>
    <col min="1793" max="1793" width="15.7109375" style="1" customWidth="1"/>
    <col min="1794" max="1794" width="14.00390625" style="1" customWidth="1"/>
    <col min="1795" max="1795" width="47.00390625" style="1" customWidth="1"/>
    <col min="1796" max="1796" width="35.7109375" style="1" customWidth="1"/>
    <col min="1797" max="1797" width="13.7109375" style="1" customWidth="1"/>
    <col min="1798" max="1798" width="7.00390625" style="1" customWidth="1"/>
    <col min="1799" max="1799" width="12.57421875" style="1" customWidth="1"/>
    <col min="1800" max="1800" width="14.28125" style="1" customWidth="1"/>
    <col min="1801" max="2048" width="9.00390625" style="1" customWidth="1"/>
    <col min="2049" max="2049" width="15.7109375" style="1" customWidth="1"/>
    <col min="2050" max="2050" width="14.00390625" style="1" customWidth="1"/>
    <col min="2051" max="2051" width="47.00390625" style="1" customWidth="1"/>
    <col min="2052" max="2052" width="35.7109375" style="1" customWidth="1"/>
    <col min="2053" max="2053" width="13.7109375" style="1" customWidth="1"/>
    <col min="2054" max="2054" width="7.00390625" style="1" customWidth="1"/>
    <col min="2055" max="2055" width="12.57421875" style="1" customWidth="1"/>
    <col min="2056" max="2056" width="14.28125" style="1" customWidth="1"/>
    <col min="2057" max="2304" width="9.00390625" style="1" customWidth="1"/>
    <col min="2305" max="2305" width="15.7109375" style="1" customWidth="1"/>
    <col min="2306" max="2306" width="14.00390625" style="1" customWidth="1"/>
    <col min="2307" max="2307" width="47.00390625" style="1" customWidth="1"/>
    <col min="2308" max="2308" width="35.7109375" style="1" customWidth="1"/>
    <col min="2309" max="2309" width="13.7109375" style="1" customWidth="1"/>
    <col min="2310" max="2310" width="7.00390625" style="1" customWidth="1"/>
    <col min="2311" max="2311" width="12.57421875" style="1" customWidth="1"/>
    <col min="2312" max="2312" width="14.28125" style="1" customWidth="1"/>
    <col min="2313" max="2560" width="9.00390625" style="1" customWidth="1"/>
    <col min="2561" max="2561" width="15.7109375" style="1" customWidth="1"/>
    <col min="2562" max="2562" width="14.00390625" style="1" customWidth="1"/>
    <col min="2563" max="2563" width="47.00390625" style="1" customWidth="1"/>
    <col min="2564" max="2564" width="35.7109375" style="1" customWidth="1"/>
    <col min="2565" max="2565" width="13.7109375" style="1" customWidth="1"/>
    <col min="2566" max="2566" width="7.00390625" style="1" customWidth="1"/>
    <col min="2567" max="2567" width="12.57421875" style="1" customWidth="1"/>
    <col min="2568" max="2568" width="14.28125" style="1" customWidth="1"/>
    <col min="2569" max="2816" width="9.00390625" style="1" customWidth="1"/>
    <col min="2817" max="2817" width="15.7109375" style="1" customWidth="1"/>
    <col min="2818" max="2818" width="14.00390625" style="1" customWidth="1"/>
    <col min="2819" max="2819" width="47.00390625" style="1" customWidth="1"/>
    <col min="2820" max="2820" width="35.7109375" style="1" customWidth="1"/>
    <col min="2821" max="2821" width="13.7109375" style="1" customWidth="1"/>
    <col min="2822" max="2822" width="7.00390625" style="1" customWidth="1"/>
    <col min="2823" max="2823" width="12.57421875" style="1" customWidth="1"/>
    <col min="2824" max="2824" width="14.28125" style="1" customWidth="1"/>
    <col min="2825" max="3072" width="9.00390625" style="1" customWidth="1"/>
    <col min="3073" max="3073" width="15.7109375" style="1" customWidth="1"/>
    <col min="3074" max="3074" width="14.00390625" style="1" customWidth="1"/>
    <col min="3075" max="3075" width="47.00390625" style="1" customWidth="1"/>
    <col min="3076" max="3076" width="35.7109375" style="1" customWidth="1"/>
    <col min="3077" max="3077" width="13.7109375" style="1" customWidth="1"/>
    <col min="3078" max="3078" width="7.00390625" style="1" customWidth="1"/>
    <col min="3079" max="3079" width="12.57421875" style="1" customWidth="1"/>
    <col min="3080" max="3080" width="14.28125" style="1" customWidth="1"/>
    <col min="3081" max="3328" width="9.00390625" style="1" customWidth="1"/>
    <col min="3329" max="3329" width="15.7109375" style="1" customWidth="1"/>
    <col min="3330" max="3330" width="14.00390625" style="1" customWidth="1"/>
    <col min="3331" max="3331" width="47.00390625" style="1" customWidth="1"/>
    <col min="3332" max="3332" width="35.7109375" style="1" customWidth="1"/>
    <col min="3333" max="3333" width="13.7109375" style="1" customWidth="1"/>
    <col min="3334" max="3334" width="7.00390625" style="1" customWidth="1"/>
    <col min="3335" max="3335" width="12.57421875" style="1" customWidth="1"/>
    <col min="3336" max="3336" width="14.28125" style="1" customWidth="1"/>
    <col min="3337" max="3584" width="9.00390625" style="1" customWidth="1"/>
    <col min="3585" max="3585" width="15.7109375" style="1" customWidth="1"/>
    <col min="3586" max="3586" width="14.00390625" style="1" customWidth="1"/>
    <col min="3587" max="3587" width="47.00390625" style="1" customWidth="1"/>
    <col min="3588" max="3588" width="35.7109375" style="1" customWidth="1"/>
    <col min="3589" max="3589" width="13.7109375" style="1" customWidth="1"/>
    <col min="3590" max="3590" width="7.00390625" style="1" customWidth="1"/>
    <col min="3591" max="3591" width="12.57421875" style="1" customWidth="1"/>
    <col min="3592" max="3592" width="14.28125" style="1" customWidth="1"/>
    <col min="3593" max="3840" width="9.00390625" style="1" customWidth="1"/>
    <col min="3841" max="3841" width="15.7109375" style="1" customWidth="1"/>
    <col min="3842" max="3842" width="14.00390625" style="1" customWidth="1"/>
    <col min="3843" max="3843" width="47.00390625" style="1" customWidth="1"/>
    <col min="3844" max="3844" width="35.7109375" style="1" customWidth="1"/>
    <col min="3845" max="3845" width="13.7109375" style="1" customWidth="1"/>
    <col min="3846" max="3846" width="7.00390625" style="1" customWidth="1"/>
    <col min="3847" max="3847" width="12.57421875" style="1" customWidth="1"/>
    <col min="3848" max="3848" width="14.28125" style="1" customWidth="1"/>
    <col min="3849" max="4096" width="9.00390625" style="1" customWidth="1"/>
    <col min="4097" max="4097" width="15.7109375" style="1" customWidth="1"/>
    <col min="4098" max="4098" width="14.00390625" style="1" customWidth="1"/>
    <col min="4099" max="4099" width="47.00390625" style="1" customWidth="1"/>
    <col min="4100" max="4100" width="35.7109375" style="1" customWidth="1"/>
    <col min="4101" max="4101" width="13.7109375" style="1" customWidth="1"/>
    <col min="4102" max="4102" width="7.00390625" style="1" customWidth="1"/>
    <col min="4103" max="4103" width="12.57421875" style="1" customWidth="1"/>
    <col min="4104" max="4104" width="14.28125" style="1" customWidth="1"/>
    <col min="4105" max="4352" width="9.00390625" style="1" customWidth="1"/>
    <col min="4353" max="4353" width="15.7109375" style="1" customWidth="1"/>
    <col min="4354" max="4354" width="14.00390625" style="1" customWidth="1"/>
    <col min="4355" max="4355" width="47.00390625" style="1" customWidth="1"/>
    <col min="4356" max="4356" width="35.7109375" style="1" customWidth="1"/>
    <col min="4357" max="4357" width="13.7109375" style="1" customWidth="1"/>
    <col min="4358" max="4358" width="7.00390625" style="1" customWidth="1"/>
    <col min="4359" max="4359" width="12.57421875" style="1" customWidth="1"/>
    <col min="4360" max="4360" width="14.28125" style="1" customWidth="1"/>
    <col min="4361" max="4608" width="9.00390625" style="1" customWidth="1"/>
    <col min="4609" max="4609" width="15.7109375" style="1" customWidth="1"/>
    <col min="4610" max="4610" width="14.00390625" style="1" customWidth="1"/>
    <col min="4611" max="4611" width="47.00390625" style="1" customWidth="1"/>
    <col min="4612" max="4612" width="35.7109375" style="1" customWidth="1"/>
    <col min="4613" max="4613" width="13.7109375" style="1" customWidth="1"/>
    <col min="4614" max="4614" width="7.00390625" style="1" customWidth="1"/>
    <col min="4615" max="4615" width="12.57421875" style="1" customWidth="1"/>
    <col min="4616" max="4616" width="14.28125" style="1" customWidth="1"/>
    <col min="4617" max="4864" width="9.00390625" style="1" customWidth="1"/>
    <col min="4865" max="4865" width="15.7109375" style="1" customWidth="1"/>
    <col min="4866" max="4866" width="14.00390625" style="1" customWidth="1"/>
    <col min="4867" max="4867" width="47.00390625" style="1" customWidth="1"/>
    <col min="4868" max="4868" width="35.7109375" style="1" customWidth="1"/>
    <col min="4869" max="4869" width="13.7109375" style="1" customWidth="1"/>
    <col min="4870" max="4870" width="7.00390625" style="1" customWidth="1"/>
    <col min="4871" max="4871" width="12.57421875" style="1" customWidth="1"/>
    <col min="4872" max="4872" width="14.28125" style="1" customWidth="1"/>
    <col min="4873" max="5120" width="9.00390625" style="1" customWidth="1"/>
    <col min="5121" max="5121" width="15.7109375" style="1" customWidth="1"/>
    <col min="5122" max="5122" width="14.00390625" style="1" customWidth="1"/>
    <col min="5123" max="5123" width="47.00390625" style="1" customWidth="1"/>
    <col min="5124" max="5124" width="35.7109375" style="1" customWidth="1"/>
    <col min="5125" max="5125" width="13.7109375" style="1" customWidth="1"/>
    <col min="5126" max="5126" width="7.00390625" style="1" customWidth="1"/>
    <col min="5127" max="5127" width="12.57421875" style="1" customWidth="1"/>
    <col min="5128" max="5128" width="14.28125" style="1" customWidth="1"/>
    <col min="5129" max="5376" width="9.00390625" style="1" customWidth="1"/>
    <col min="5377" max="5377" width="15.7109375" style="1" customWidth="1"/>
    <col min="5378" max="5378" width="14.00390625" style="1" customWidth="1"/>
    <col min="5379" max="5379" width="47.00390625" style="1" customWidth="1"/>
    <col min="5380" max="5380" width="35.7109375" style="1" customWidth="1"/>
    <col min="5381" max="5381" width="13.7109375" style="1" customWidth="1"/>
    <col min="5382" max="5382" width="7.00390625" style="1" customWidth="1"/>
    <col min="5383" max="5383" width="12.57421875" style="1" customWidth="1"/>
    <col min="5384" max="5384" width="14.28125" style="1" customWidth="1"/>
    <col min="5385" max="5632" width="9.00390625" style="1" customWidth="1"/>
    <col min="5633" max="5633" width="15.7109375" style="1" customWidth="1"/>
    <col min="5634" max="5634" width="14.00390625" style="1" customWidth="1"/>
    <col min="5635" max="5635" width="47.00390625" style="1" customWidth="1"/>
    <col min="5636" max="5636" width="35.7109375" style="1" customWidth="1"/>
    <col min="5637" max="5637" width="13.7109375" style="1" customWidth="1"/>
    <col min="5638" max="5638" width="7.00390625" style="1" customWidth="1"/>
    <col min="5639" max="5639" width="12.57421875" style="1" customWidth="1"/>
    <col min="5640" max="5640" width="14.28125" style="1" customWidth="1"/>
    <col min="5641" max="5888" width="9.00390625" style="1" customWidth="1"/>
    <col min="5889" max="5889" width="15.7109375" style="1" customWidth="1"/>
    <col min="5890" max="5890" width="14.00390625" style="1" customWidth="1"/>
    <col min="5891" max="5891" width="47.00390625" style="1" customWidth="1"/>
    <col min="5892" max="5892" width="35.7109375" style="1" customWidth="1"/>
    <col min="5893" max="5893" width="13.7109375" style="1" customWidth="1"/>
    <col min="5894" max="5894" width="7.00390625" style="1" customWidth="1"/>
    <col min="5895" max="5895" width="12.57421875" style="1" customWidth="1"/>
    <col min="5896" max="5896" width="14.28125" style="1" customWidth="1"/>
    <col min="5897" max="6144" width="9.00390625" style="1" customWidth="1"/>
    <col min="6145" max="6145" width="15.7109375" style="1" customWidth="1"/>
    <col min="6146" max="6146" width="14.00390625" style="1" customWidth="1"/>
    <col min="6147" max="6147" width="47.00390625" style="1" customWidth="1"/>
    <col min="6148" max="6148" width="35.7109375" style="1" customWidth="1"/>
    <col min="6149" max="6149" width="13.7109375" style="1" customWidth="1"/>
    <col min="6150" max="6150" width="7.00390625" style="1" customWidth="1"/>
    <col min="6151" max="6151" width="12.57421875" style="1" customWidth="1"/>
    <col min="6152" max="6152" width="14.28125" style="1" customWidth="1"/>
    <col min="6153" max="6400" width="9.00390625" style="1" customWidth="1"/>
    <col min="6401" max="6401" width="15.7109375" style="1" customWidth="1"/>
    <col min="6402" max="6402" width="14.00390625" style="1" customWidth="1"/>
    <col min="6403" max="6403" width="47.00390625" style="1" customWidth="1"/>
    <col min="6404" max="6404" width="35.7109375" style="1" customWidth="1"/>
    <col min="6405" max="6405" width="13.7109375" style="1" customWidth="1"/>
    <col min="6406" max="6406" width="7.00390625" style="1" customWidth="1"/>
    <col min="6407" max="6407" width="12.57421875" style="1" customWidth="1"/>
    <col min="6408" max="6408" width="14.28125" style="1" customWidth="1"/>
    <col min="6409" max="6656" width="9.00390625" style="1" customWidth="1"/>
    <col min="6657" max="6657" width="15.7109375" style="1" customWidth="1"/>
    <col min="6658" max="6658" width="14.00390625" style="1" customWidth="1"/>
    <col min="6659" max="6659" width="47.00390625" style="1" customWidth="1"/>
    <col min="6660" max="6660" width="35.7109375" style="1" customWidth="1"/>
    <col min="6661" max="6661" width="13.7109375" style="1" customWidth="1"/>
    <col min="6662" max="6662" width="7.00390625" style="1" customWidth="1"/>
    <col min="6663" max="6663" width="12.57421875" style="1" customWidth="1"/>
    <col min="6664" max="6664" width="14.28125" style="1" customWidth="1"/>
    <col min="6665" max="6912" width="9.00390625" style="1" customWidth="1"/>
    <col min="6913" max="6913" width="15.7109375" style="1" customWidth="1"/>
    <col min="6914" max="6914" width="14.00390625" style="1" customWidth="1"/>
    <col min="6915" max="6915" width="47.00390625" style="1" customWidth="1"/>
    <col min="6916" max="6916" width="35.7109375" style="1" customWidth="1"/>
    <col min="6917" max="6917" width="13.7109375" style="1" customWidth="1"/>
    <col min="6918" max="6918" width="7.00390625" style="1" customWidth="1"/>
    <col min="6919" max="6919" width="12.57421875" style="1" customWidth="1"/>
    <col min="6920" max="6920" width="14.28125" style="1" customWidth="1"/>
    <col min="6921" max="7168" width="9.00390625" style="1" customWidth="1"/>
    <col min="7169" max="7169" width="15.7109375" style="1" customWidth="1"/>
    <col min="7170" max="7170" width="14.00390625" style="1" customWidth="1"/>
    <col min="7171" max="7171" width="47.00390625" style="1" customWidth="1"/>
    <col min="7172" max="7172" width="35.7109375" style="1" customWidth="1"/>
    <col min="7173" max="7173" width="13.7109375" style="1" customWidth="1"/>
    <col min="7174" max="7174" width="7.00390625" style="1" customWidth="1"/>
    <col min="7175" max="7175" width="12.57421875" style="1" customWidth="1"/>
    <col min="7176" max="7176" width="14.28125" style="1" customWidth="1"/>
    <col min="7177" max="7424" width="9.00390625" style="1" customWidth="1"/>
    <col min="7425" max="7425" width="15.7109375" style="1" customWidth="1"/>
    <col min="7426" max="7426" width="14.00390625" style="1" customWidth="1"/>
    <col min="7427" max="7427" width="47.00390625" style="1" customWidth="1"/>
    <col min="7428" max="7428" width="35.7109375" style="1" customWidth="1"/>
    <col min="7429" max="7429" width="13.7109375" style="1" customWidth="1"/>
    <col min="7430" max="7430" width="7.00390625" style="1" customWidth="1"/>
    <col min="7431" max="7431" width="12.57421875" style="1" customWidth="1"/>
    <col min="7432" max="7432" width="14.28125" style="1" customWidth="1"/>
    <col min="7433" max="7680" width="9.00390625" style="1" customWidth="1"/>
    <col min="7681" max="7681" width="15.7109375" style="1" customWidth="1"/>
    <col min="7682" max="7682" width="14.00390625" style="1" customWidth="1"/>
    <col min="7683" max="7683" width="47.00390625" style="1" customWidth="1"/>
    <col min="7684" max="7684" width="35.7109375" style="1" customWidth="1"/>
    <col min="7685" max="7685" width="13.7109375" style="1" customWidth="1"/>
    <col min="7686" max="7686" width="7.00390625" style="1" customWidth="1"/>
    <col min="7687" max="7687" width="12.57421875" style="1" customWidth="1"/>
    <col min="7688" max="7688" width="14.28125" style="1" customWidth="1"/>
    <col min="7689" max="7936" width="9.00390625" style="1" customWidth="1"/>
    <col min="7937" max="7937" width="15.7109375" style="1" customWidth="1"/>
    <col min="7938" max="7938" width="14.00390625" style="1" customWidth="1"/>
    <col min="7939" max="7939" width="47.00390625" style="1" customWidth="1"/>
    <col min="7940" max="7940" width="35.7109375" style="1" customWidth="1"/>
    <col min="7941" max="7941" width="13.7109375" style="1" customWidth="1"/>
    <col min="7942" max="7942" width="7.00390625" style="1" customWidth="1"/>
    <col min="7943" max="7943" width="12.57421875" style="1" customWidth="1"/>
    <col min="7944" max="7944" width="14.28125" style="1" customWidth="1"/>
    <col min="7945" max="8192" width="9.00390625" style="1" customWidth="1"/>
    <col min="8193" max="8193" width="15.7109375" style="1" customWidth="1"/>
    <col min="8194" max="8194" width="14.00390625" style="1" customWidth="1"/>
    <col min="8195" max="8195" width="47.00390625" style="1" customWidth="1"/>
    <col min="8196" max="8196" width="35.7109375" style="1" customWidth="1"/>
    <col min="8197" max="8197" width="13.7109375" style="1" customWidth="1"/>
    <col min="8198" max="8198" width="7.00390625" style="1" customWidth="1"/>
    <col min="8199" max="8199" width="12.57421875" style="1" customWidth="1"/>
    <col min="8200" max="8200" width="14.28125" style="1" customWidth="1"/>
    <col min="8201" max="8448" width="9.00390625" style="1" customWidth="1"/>
    <col min="8449" max="8449" width="15.7109375" style="1" customWidth="1"/>
    <col min="8450" max="8450" width="14.00390625" style="1" customWidth="1"/>
    <col min="8451" max="8451" width="47.00390625" style="1" customWidth="1"/>
    <col min="8452" max="8452" width="35.7109375" style="1" customWidth="1"/>
    <col min="8453" max="8453" width="13.7109375" style="1" customWidth="1"/>
    <col min="8454" max="8454" width="7.00390625" style="1" customWidth="1"/>
    <col min="8455" max="8455" width="12.57421875" style="1" customWidth="1"/>
    <col min="8456" max="8456" width="14.28125" style="1" customWidth="1"/>
    <col min="8457" max="8704" width="9.00390625" style="1" customWidth="1"/>
    <col min="8705" max="8705" width="15.7109375" style="1" customWidth="1"/>
    <col min="8706" max="8706" width="14.00390625" style="1" customWidth="1"/>
    <col min="8707" max="8707" width="47.00390625" style="1" customWidth="1"/>
    <col min="8708" max="8708" width="35.7109375" style="1" customWidth="1"/>
    <col min="8709" max="8709" width="13.7109375" style="1" customWidth="1"/>
    <col min="8710" max="8710" width="7.00390625" style="1" customWidth="1"/>
    <col min="8711" max="8711" width="12.57421875" style="1" customWidth="1"/>
    <col min="8712" max="8712" width="14.28125" style="1" customWidth="1"/>
    <col min="8713" max="8960" width="9.00390625" style="1" customWidth="1"/>
    <col min="8961" max="8961" width="15.7109375" style="1" customWidth="1"/>
    <col min="8962" max="8962" width="14.00390625" style="1" customWidth="1"/>
    <col min="8963" max="8963" width="47.00390625" style="1" customWidth="1"/>
    <col min="8964" max="8964" width="35.7109375" style="1" customWidth="1"/>
    <col min="8965" max="8965" width="13.7109375" style="1" customWidth="1"/>
    <col min="8966" max="8966" width="7.00390625" style="1" customWidth="1"/>
    <col min="8967" max="8967" width="12.57421875" style="1" customWidth="1"/>
    <col min="8968" max="8968" width="14.28125" style="1" customWidth="1"/>
    <col min="8969" max="9216" width="9.00390625" style="1" customWidth="1"/>
    <col min="9217" max="9217" width="15.7109375" style="1" customWidth="1"/>
    <col min="9218" max="9218" width="14.00390625" style="1" customWidth="1"/>
    <col min="9219" max="9219" width="47.00390625" style="1" customWidth="1"/>
    <col min="9220" max="9220" width="35.7109375" style="1" customWidth="1"/>
    <col min="9221" max="9221" width="13.7109375" style="1" customWidth="1"/>
    <col min="9222" max="9222" width="7.00390625" style="1" customWidth="1"/>
    <col min="9223" max="9223" width="12.57421875" style="1" customWidth="1"/>
    <col min="9224" max="9224" width="14.28125" style="1" customWidth="1"/>
    <col min="9225" max="9472" width="9.00390625" style="1" customWidth="1"/>
    <col min="9473" max="9473" width="15.7109375" style="1" customWidth="1"/>
    <col min="9474" max="9474" width="14.00390625" style="1" customWidth="1"/>
    <col min="9475" max="9475" width="47.00390625" style="1" customWidth="1"/>
    <col min="9476" max="9476" width="35.7109375" style="1" customWidth="1"/>
    <col min="9477" max="9477" width="13.7109375" style="1" customWidth="1"/>
    <col min="9478" max="9478" width="7.00390625" style="1" customWidth="1"/>
    <col min="9479" max="9479" width="12.57421875" style="1" customWidth="1"/>
    <col min="9480" max="9480" width="14.28125" style="1" customWidth="1"/>
    <col min="9481" max="9728" width="9.00390625" style="1" customWidth="1"/>
    <col min="9729" max="9729" width="15.7109375" style="1" customWidth="1"/>
    <col min="9730" max="9730" width="14.00390625" style="1" customWidth="1"/>
    <col min="9731" max="9731" width="47.00390625" style="1" customWidth="1"/>
    <col min="9732" max="9732" width="35.7109375" style="1" customWidth="1"/>
    <col min="9733" max="9733" width="13.7109375" style="1" customWidth="1"/>
    <col min="9734" max="9734" width="7.00390625" style="1" customWidth="1"/>
    <col min="9735" max="9735" width="12.57421875" style="1" customWidth="1"/>
    <col min="9736" max="9736" width="14.28125" style="1" customWidth="1"/>
    <col min="9737" max="9984" width="9.00390625" style="1" customWidth="1"/>
    <col min="9985" max="9985" width="15.7109375" style="1" customWidth="1"/>
    <col min="9986" max="9986" width="14.00390625" style="1" customWidth="1"/>
    <col min="9987" max="9987" width="47.00390625" style="1" customWidth="1"/>
    <col min="9988" max="9988" width="35.7109375" style="1" customWidth="1"/>
    <col min="9989" max="9989" width="13.7109375" style="1" customWidth="1"/>
    <col min="9990" max="9990" width="7.00390625" style="1" customWidth="1"/>
    <col min="9991" max="9991" width="12.57421875" style="1" customWidth="1"/>
    <col min="9992" max="9992" width="14.28125" style="1" customWidth="1"/>
    <col min="9993" max="10240" width="9.00390625" style="1" customWidth="1"/>
    <col min="10241" max="10241" width="15.7109375" style="1" customWidth="1"/>
    <col min="10242" max="10242" width="14.00390625" style="1" customWidth="1"/>
    <col min="10243" max="10243" width="47.00390625" style="1" customWidth="1"/>
    <col min="10244" max="10244" width="35.7109375" style="1" customWidth="1"/>
    <col min="10245" max="10245" width="13.7109375" style="1" customWidth="1"/>
    <col min="10246" max="10246" width="7.00390625" style="1" customWidth="1"/>
    <col min="10247" max="10247" width="12.57421875" style="1" customWidth="1"/>
    <col min="10248" max="10248" width="14.28125" style="1" customWidth="1"/>
    <col min="10249" max="10496" width="9.00390625" style="1" customWidth="1"/>
    <col min="10497" max="10497" width="15.7109375" style="1" customWidth="1"/>
    <col min="10498" max="10498" width="14.00390625" style="1" customWidth="1"/>
    <col min="10499" max="10499" width="47.00390625" style="1" customWidth="1"/>
    <col min="10500" max="10500" width="35.7109375" style="1" customWidth="1"/>
    <col min="10501" max="10501" width="13.7109375" style="1" customWidth="1"/>
    <col min="10502" max="10502" width="7.00390625" style="1" customWidth="1"/>
    <col min="10503" max="10503" width="12.57421875" style="1" customWidth="1"/>
    <col min="10504" max="10504" width="14.28125" style="1" customWidth="1"/>
    <col min="10505" max="10752" width="9.00390625" style="1" customWidth="1"/>
    <col min="10753" max="10753" width="15.7109375" style="1" customWidth="1"/>
    <col min="10754" max="10754" width="14.00390625" style="1" customWidth="1"/>
    <col min="10755" max="10755" width="47.00390625" style="1" customWidth="1"/>
    <col min="10756" max="10756" width="35.7109375" style="1" customWidth="1"/>
    <col min="10757" max="10757" width="13.7109375" style="1" customWidth="1"/>
    <col min="10758" max="10758" width="7.00390625" style="1" customWidth="1"/>
    <col min="10759" max="10759" width="12.57421875" style="1" customWidth="1"/>
    <col min="10760" max="10760" width="14.28125" style="1" customWidth="1"/>
    <col min="10761" max="11008" width="9.00390625" style="1" customWidth="1"/>
    <col min="11009" max="11009" width="15.7109375" style="1" customWidth="1"/>
    <col min="11010" max="11010" width="14.00390625" style="1" customWidth="1"/>
    <col min="11011" max="11011" width="47.00390625" style="1" customWidth="1"/>
    <col min="11012" max="11012" width="35.7109375" style="1" customWidth="1"/>
    <col min="11013" max="11013" width="13.7109375" style="1" customWidth="1"/>
    <col min="11014" max="11014" width="7.00390625" style="1" customWidth="1"/>
    <col min="11015" max="11015" width="12.57421875" style="1" customWidth="1"/>
    <col min="11016" max="11016" width="14.28125" style="1" customWidth="1"/>
    <col min="11017" max="11264" width="9.00390625" style="1" customWidth="1"/>
    <col min="11265" max="11265" width="15.7109375" style="1" customWidth="1"/>
    <col min="11266" max="11266" width="14.00390625" style="1" customWidth="1"/>
    <col min="11267" max="11267" width="47.00390625" style="1" customWidth="1"/>
    <col min="11268" max="11268" width="35.7109375" style="1" customWidth="1"/>
    <col min="11269" max="11269" width="13.7109375" style="1" customWidth="1"/>
    <col min="11270" max="11270" width="7.00390625" style="1" customWidth="1"/>
    <col min="11271" max="11271" width="12.57421875" style="1" customWidth="1"/>
    <col min="11272" max="11272" width="14.28125" style="1" customWidth="1"/>
    <col min="11273" max="11520" width="9.00390625" style="1" customWidth="1"/>
    <col min="11521" max="11521" width="15.7109375" style="1" customWidth="1"/>
    <col min="11522" max="11522" width="14.00390625" style="1" customWidth="1"/>
    <col min="11523" max="11523" width="47.00390625" style="1" customWidth="1"/>
    <col min="11524" max="11524" width="35.7109375" style="1" customWidth="1"/>
    <col min="11525" max="11525" width="13.7109375" style="1" customWidth="1"/>
    <col min="11526" max="11526" width="7.00390625" style="1" customWidth="1"/>
    <col min="11527" max="11527" width="12.57421875" style="1" customWidth="1"/>
    <col min="11528" max="11528" width="14.28125" style="1" customWidth="1"/>
    <col min="11529" max="11776" width="9.00390625" style="1" customWidth="1"/>
    <col min="11777" max="11777" width="15.7109375" style="1" customWidth="1"/>
    <col min="11778" max="11778" width="14.00390625" style="1" customWidth="1"/>
    <col min="11779" max="11779" width="47.00390625" style="1" customWidth="1"/>
    <col min="11780" max="11780" width="35.7109375" style="1" customWidth="1"/>
    <col min="11781" max="11781" width="13.7109375" style="1" customWidth="1"/>
    <col min="11782" max="11782" width="7.00390625" style="1" customWidth="1"/>
    <col min="11783" max="11783" width="12.57421875" style="1" customWidth="1"/>
    <col min="11784" max="11784" width="14.28125" style="1" customWidth="1"/>
    <col min="11785" max="12032" width="9.00390625" style="1" customWidth="1"/>
    <col min="12033" max="12033" width="15.7109375" style="1" customWidth="1"/>
    <col min="12034" max="12034" width="14.00390625" style="1" customWidth="1"/>
    <col min="12035" max="12035" width="47.00390625" style="1" customWidth="1"/>
    <col min="12036" max="12036" width="35.7109375" style="1" customWidth="1"/>
    <col min="12037" max="12037" width="13.7109375" style="1" customWidth="1"/>
    <col min="12038" max="12038" width="7.00390625" style="1" customWidth="1"/>
    <col min="12039" max="12039" width="12.57421875" style="1" customWidth="1"/>
    <col min="12040" max="12040" width="14.28125" style="1" customWidth="1"/>
    <col min="12041" max="12288" width="9.00390625" style="1" customWidth="1"/>
    <col min="12289" max="12289" width="15.7109375" style="1" customWidth="1"/>
    <col min="12290" max="12290" width="14.00390625" style="1" customWidth="1"/>
    <col min="12291" max="12291" width="47.00390625" style="1" customWidth="1"/>
    <col min="12292" max="12292" width="35.7109375" style="1" customWidth="1"/>
    <col min="12293" max="12293" width="13.7109375" style="1" customWidth="1"/>
    <col min="12294" max="12294" width="7.00390625" style="1" customWidth="1"/>
    <col min="12295" max="12295" width="12.57421875" style="1" customWidth="1"/>
    <col min="12296" max="12296" width="14.28125" style="1" customWidth="1"/>
    <col min="12297" max="12544" width="9.00390625" style="1" customWidth="1"/>
    <col min="12545" max="12545" width="15.7109375" style="1" customWidth="1"/>
    <col min="12546" max="12546" width="14.00390625" style="1" customWidth="1"/>
    <col min="12547" max="12547" width="47.00390625" style="1" customWidth="1"/>
    <col min="12548" max="12548" width="35.7109375" style="1" customWidth="1"/>
    <col min="12549" max="12549" width="13.7109375" style="1" customWidth="1"/>
    <col min="12550" max="12550" width="7.00390625" style="1" customWidth="1"/>
    <col min="12551" max="12551" width="12.57421875" style="1" customWidth="1"/>
    <col min="12552" max="12552" width="14.28125" style="1" customWidth="1"/>
    <col min="12553" max="12800" width="9.00390625" style="1" customWidth="1"/>
    <col min="12801" max="12801" width="15.7109375" style="1" customWidth="1"/>
    <col min="12802" max="12802" width="14.00390625" style="1" customWidth="1"/>
    <col min="12803" max="12803" width="47.00390625" style="1" customWidth="1"/>
    <col min="12804" max="12804" width="35.7109375" style="1" customWidth="1"/>
    <col min="12805" max="12805" width="13.7109375" style="1" customWidth="1"/>
    <col min="12806" max="12806" width="7.00390625" style="1" customWidth="1"/>
    <col min="12807" max="12807" width="12.57421875" style="1" customWidth="1"/>
    <col min="12808" max="12808" width="14.28125" style="1" customWidth="1"/>
    <col min="12809" max="13056" width="9.00390625" style="1" customWidth="1"/>
    <col min="13057" max="13057" width="15.7109375" style="1" customWidth="1"/>
    <col min="13058" max="13058" width="14.00390625" style="1" customWidth="1"/>
    <col min="13059" max="13059" width="47.00390625" style="1" customWidth="1"/>
    <col min="13060" max="13060" width="35.7109375" style="1" customWidth="1"/>
    <col min="13061" max="13061" width="13.7109375" style="1" customWidth="1"/>
    <col min="13062" max="13062" width="7.00390625" style="1" customWidth="1"/>
    <col min="13063" max="13063" width="12.57421875" style="1" customWidth="1"/>
    <col min="13064" max="13064" width="14.28125" style="1" customWidth="1"/>
    <col min="13065" max="13312" width="9.00390625" style="1" customWidth="1"/>
    <col min="13313" max="13313" width="15.7109375" style="1" customWidth="1"/>
    <col min="13314" max="13314" width="14.00390625" style="1" customWidth="1"/>
    <col min="13315" max="13315" width="47.00390625" style="1" customWidth="1"/>
    <col min="13316" max="13316" width="35.7109375" style="1" customWidth="1"/>
    <col min="13317" max="13317" width="13.7109375" style="1" customWidth="1"/>
    <col min="13318" max="13318" width="7.00390625" style="1" customWidth="1"/>
    <col min="13319" max="13319" width="12.57421875" style="1" customWidth="1"/>
    <col min="13320" max="13320" width="14.28125" style="1" customWidth="1"/>
    <col min="13321" max="13568" width="9.00390625" style="1" customWidth="1"/>
    <col min="13569" max="13569" width="15.7109375" style="1" customWidth="1"/>
    <col min="13570" max="13570" width="14.00390625" style="1" customWidth="1"/>
    <col min="13571" max="13571" width="47.00390625" style="1" customWidth="1"/>
    <col min="13572" max="13572" width="35.7109375" style="1" customWidth="1"/>
    <col min="13573" max="13573" width="13.7109375" style="1" customWidth="1"/>
    <col min="13574" max="13574" width="7.00390625" style="1" customWidth="1"/>
    <col min="13575" max="13575" width="12.57421875" style="1" customWidth="1"/>
    <col min="13576" max="13576" width="14.28125" style="1" customWidth="1"/>
    <col min="13577" max="13824" width="9.00390625" style="1" customWidth="1"/>
    <col min="13825" max="13825" width="15.7109375" style="1" customWidth="1"/>
    <col min="13826" max="13826" width="14.00390625" style="1" customWidth="1"/>
    <col min="13827" max="13827" width="47.00390625" style="1" customWidth="1"/>
    <col min="13828" max="13828" width="35.7109375" style="1" customWidth="1"/>
    <col min="13829" max="13829" width="13.7109375" style="1" customWidth="1"/>
    <col min="13830" max="13830" width="7.00390625" style="1" customWidth="1"/>
    <col min="13831" max="13831" width="12.57421875" style="1" customWidth="1"/>
    <col min="13832" max="13832" width="14.28125" style="1" customWidth="1"/>
    <col min="13833" max="14080" width="9.00390625" style="1" customWidth="1"/>
    <col min="14081" max="14081" width="15.7109375" style="1" customWidth="1"/>
    <col min="14082" max="14082" width="14.00390625" style="1" customWidth="1"/>
    <col min="14083" max="14083" width="47.00390625" style="1" customWidth="1"/>
    <col min="14084" max="14084" width="35.7109375" style="1" customWidth="1"/>
    <col min="14085" max="14085" width="13.7109375" style="1" customWidth="1"/>
    <col min="14086" max="14086" width="7.00390625" style="1" customWidth="1"/>
    <col min="14087" max="14087" width="12.57421875" style="1" customWidth="1"/>
    <col min="14088" max="14088" width="14.28125" style="1" customWidth="1"/>
    <col min="14089" max="14336" width="9.00390625" style="1" customWidth="1"/>
    <col min="14337" max="14337" width="15.7109375" style="1" customWidth="1"/>
    <col min="14338" max="14338" width="14.00390625" style="1" customWidth="1"/>
    <col min="14339" max="14339" width="47.00390625" style="1" customWidth="1"/>
    <col min="14340" max="14340" width="35.7109375" style="1" customWidth="1"/>
    <col min="14341" max="14341" width="13.7109375" style="1" customWidth="1"/>
    <col min="14342" max="14342" width="7.00390625" style="1" customWidth="1"/>
    <col min="14343" max="14343" width="12.57421875" style="1" customWidth="1"/>
    <col min="14344" max="14344" width="14.28125" style="1" customWidth="1"/>
    <col min="14345" max="14592" width="9.00390625" style="1" customWidth="1"/>
    <col min="14593" max="14593" width="15.7109375" style="1" customWidth="1"/>
    <col min="14594" max="14594" width="14.00390625" style="1" customWidth="1"/>
    <col min="14595" max="14595" width="47.00390625" style="1" customWidth="1"/>
    <col min="14596" max="14596" width="35.7109375" style="1" customWidth="1"/>
    <col min="14597" max="14597" width="13.7109375" style="1" customWidth="1"/>
    <col min="14598" max="14598" width="7.00390625" style="1" customWidth="1"/>
    <col min="14599" max="14599" width="12.57421875" style="1" customWidth="1"/>
    <col min="14600" max="14600" width="14.28125" style="1" customWidth="1"/>
    <col min="14601" max="14848" width="9.00390625" style="1" customWidth="1"/>
    <col min="14849" max="14849" width="15.7109375" style="1" customWidth="1"/>
    <col min="14850" max="14850" width="14.00390625" style="1" customWidth="1"/>
    <col min="14851" max="14851" width="47.00390625" style="1" customWidth="1"/>
    <col min="14852" max="14852" width="35.7109375" style="1" customWidth="1"/>
    <col min="14853" max="14853" width="13.7109375" style="1" customWidth="1"/>
    <col min="14854" max="14854" width="7.00390625" style="1" customWidth="1"/>
    <col min="14855" max="14855" width="12.57421875" style="1" customWidth="1"/>
    <col min="14856" max="14856" width="14.28125" style="1" customWidth="1"/>
    <col min="14857" max="15104" width="9.00390625" style="1" customWidth="1"/>
    <col min="15105" max="15105" width="15.7109375" style="1" customWidth="1"/>
    <col min="15106" max="15106" width="14.00390625" style="1" customWidth="1"/>
    <col min="15107" max="15107" width="47.00390625" style="1" customWidth="1"/>
    <col min="15108" max="15108" width="35.7109375" style="1" customWidth="1"/>
    <col min="15109" max="15109" width="13.7109375" style="1" customWidth="1"/>
    <col min="15110" max="15110" width="7.00390625" style="1" customWidth="1"/>
    <col min="15111" max="15111" width="12.57421875" style="1" customWidth="1"/>
    <col min="15112" max="15112" width="14.28125" style="1" customWidth="1"/>
    <col min="15113" max="15360" width="9.00390625" style="1" customWidth="1"/>
    <col min="15361" max="15361" width="15.7109375" style="1" customWidth="1"/>
    <col min="15362" max="15362" width="14.00390625" style="1" customWidth="1"/>
    <col min="15363" max="15363" width="47.00390625" style="1" customWidth="1"/>
    <col min="15364" max="15364" width="35.7109375" style="1" customWidth="1"/>
    <col min="15365" max="15365" width="13.7109375" style="1" customWidth="1"/>
    <col min="15366" max="15366" width="7.00390625" style="1" customWidth="1"/>
    <col min="15367" max="15367" width="12.57421875" style="1" customWidth="1"/>
    <col min="15368" max="15368" width="14.28125" style="1" customWidth="1"/>
    <col min="15369" max="15616" width="9.00390625" style="1" customWidth="1"/>
    <col min="15617" max="15617" width="15.7109375" style="1" customWidth="1"/>
    <col min="15618" max="15618" width="14.00390625" style="1" customWidth="1"/>
    <col min="15619" max="15619" width="47.00390625" style="1" customWidth="1"/>
    <col min="15620" max="15620" width="35.7109375" style="1" customWidth="1"/>
    <col min="15621" max="15621" width="13.7109375" style="1" customWidth="1"/>
    <col min="15622" max="15622" width="7.00390625" style="1" customWidth="1"/>
    <col min="15623" max="15623" width="12.57421875" style="1" customWidth="1"/>
    <col min="15624" max="15624" width="14.28125" style="1" customWidth="1"/>
    <col min="15625" max="15872" width="9.00390625" style="1" customWidth="1"/>
    <col min="15873" max="15873" width="15.7109375" style="1" customWidth="1"/>
    <col min="15874" max="15874" width="14.00390625" style="1" customWidth="1"/>
    <col min="15875" max="15875" width="47.00390625" style="1" customWidth="1"/>
    <col min="15876" max="15876" width="35.7109375" style="1" customWidth="1"/>
    <col min="15877" max="15877" width="13.7109375" style="1" customWidth="1"/>
    <col min="15878" max="15878" width="7.00390625" style="1" customWidth="1"/>
    <col min="15879" max="15879" width="12.57421875" style="1" customWidth="1"/>
    <col min="15880" max="15880" width="14.28125" style="1" customWidth="1"/>
    <col min="15881" max="16128" width="9.00390625" style="1" customWidth="1"/>
    <col min="16129" max="16129" width="15.7109375" style="1" customWidth="1"/>
    <col min="16130" max="16130" width="14.00390625" style="1" customWidth="1"/>
    <col min="16131" max="16131" width="47.00390625" style="1" customWidth="1"/>
    <col min="16132" max="16132" width="35.7109375" style="1" customWidth="1"/>
    <col min="16133" max="16133" width="13.7109375" style="1" customWidth="1"/>
    <col min="16134" max="16134" width="7.00390625" style="1" customWidth="1"/>
    <col min="16135" max="16135" width="12.57421875" style="1" customWidth="1"/>
    <col min="16136" max="16136" width="14.28125" style="1" customWidth="1"/>
    <col min="16137" max="16384" width="9.00390625" style="1" customWidth="1"/>
  </cols>
  <sheetData>
    <row r="1" spans="1:8" s="126" customFormat="1" ht="30" customHeight="1">
      <c r="A1" s="122" t="s">
        <v>92</v>
      </c>
      <c r="B1" s="123"/>
      <c r="C1" s="123"/>
      <c r="D1" s="123"/>
      <c r="E1" s="124"/>
      <c r="F1" s="123"/>
      <c r="G1" s="123"/>
      <c r="H1" s="125"/>
    </row>
    <row r="2" spans="1:8" s="126" customFormat="1" ht="30" customHeight="1">
      <c r="A2" s="127" t="s">
        <v>93</v>
      </c>
      <c r="B2" s="128" t="s">
        <v>5</v>
      </c>
      <c r="C2" s="129"/>
      <c r="D2" s="130"/>
      <c r="E2" s="130" t="s">
        <v>94</v>
      </c>
      <c r="F2" s="128" t="s">
        <v>10</v>
      </c>
      <c r="G2" s="129"/>
      <c r="H2" s="131"/>
    </row>
    <row r="3" spans="1:8" s="126" customFormat="1" ht="15" customHeight="1">
      <c r="A3" s="127" t="s">
        <v>95</v>
      </c>
      <c r="B3" s="180" t="s">
        <v>7</v>
      </c>
      <c r="C3" s="181"/>
      <c r="D3" s="130"/>
      <c r="E3" s="130" t="s">
        <v>96</v>
      </c>
      <c r="F3" s="128" t="s">
        <v>9</v>
      </c>
      <c r="G3" s="132"/>
      <c r="H3" s="133"/>
    </row>
    <row r="4" spans="1:8" s="126" customFormat="1" ht="15" customHeight="1">
      <c r="A4" s="127" t="s">
        <v>11</v>
      </c>
      <c r="B4" s="180" t="s">
        <v>12</v>
      </c>
      <c r="C4" s="181"/>
      <c r="D4" s="130"/>
      <c r="E4" s="128"/>
      <c r="F4" s="128"/>
      <c r="G4" s="132"/>
      <c r="H4" s="134"/>
    </row>
    <row r="5" spans="1:8" s="126" customFormat="1" ht="15" customHeight="1">
      <c r="A5" s="127" t="s">
        <v>97</v>
      </c>
      <c r="B5" s="180" t="s">
        <v>98</v>
      </c>
      <c r="C5" s="181"/>
      <c r="D5" s="130"/>
      <c r="E5" s="130" t="s">
        <v>99</v>
      </c>
      <c r="F5" s="128" t="s">
        <v>100</v>
      </c>
      <c r="G5" s="129"/>
      <c r="H5" s="134"/>
    </row>
    <row r="6" spans="1:8" s="126" customFormat="1" ht="15" customHeight="1">
      <c r="A6" s="127" t="s">
        <v>101</v>
      </c>
      <c r="B6" s="128" t="s">
        <v>98</v>
      </c>
      <c r="C6" s="129"/>
      <c r="D6" s="130"/>
      <c r="E6" s="130" t="s">
        <v>102</v>
      </c>
      <c r="F6" s="128" t="s">
        <v>103</v>
      </c>
      <c r="G6" s="129"/>
      <c r="H6" s="134"/>
    </row>
    <row r="7" spans="1:8" s="126" customFormat="1" ht="3" customHeight="1">
      <c r="A7" s="135"/>
      <c r="B7" s="129"/>
      <c r="C7" s="129"/>
      <c r="D7" s="129"/>
      <c r="E7" s="129"/>
      <c r="F7" s="129"/>
      <c r="G7" s="129"/>
      <c r="H7" s="134"/>
    </row>
    <row r="8" spans="1:8" s="126" customFormat="1" ht="30" customHeight="1">
      <c r="A8" s="136" t="s">
        <v>104</v>
      </c>
      <c r="B8" s="136" t="s">
        <v>105</v>
      </c>
      <c r="C8" s="136" t="s">
        <v>106</v>
      </c>
      <c r="D8" s="136" t="s">
        <v>107</v>
      </c>
      <c r="E8" s="136" t="s">
        <v>108</v>
      </c>
      <c r="F8" s="136" t="s">
        <v>109</v>
      </c>
      <c r="G8" s="136" t="s">
        <v>110</v>
      </c>
      <c r="H8" s="136" t="s">
        <v>111</v>
      </c>
    </row>
    <row r="9" spans="1:8" s="126" customFormat="1" ht="15" customHeight="1">
      <c r="A9" s="137"/>
      <c r="B9" s="138" t="s">
        <v>112</v>
      </c>
      <c r="C9" s="139" t="s">
        <v>113</v>
      </c>
      <c r="D9" s="137"/>
      <c r="E9" s="137"/>
      <c r="F9" s="137"/>
      <c r="G9" s="137"/>
      <c r="H9" s="140"/>
    </row>
    <row r="10" spans="1:8" s="126" customFormat="1" ht="15" customHeight="1">
      <c r="A10" s="137"/>
      <c r="B10" s="139" t="s">
        <v>114</v>
      </c>
      <c r="C10" s="139" t="s">
        <v>115</v>
      </c>
      <c r="D10" s="137"/>
      <c r="E10" s="137"/>
      <c r="F10" s="137"/>
      <c r="G10" s="137"/>
      <c r="H10" s="167">
        <f>SUM(H11:H91)</f>
        <v>0</v>
      </c>
    </row>
    <row r="11" spans="1:8" s="126" customFormat="1" ht="15" customHeight="1">
      <c r="A11" s="141" t="s">
        <v>116</v>
      </c>
      <c r="B11" s="141" t="s">
        <v>117</v>
      </c>
      <c r="C11" s="141" t="s">
        <v>118</v>
      </c>
      <c r="D11" s="141"/>
      <c r="E11" s="142">
        <v>2</v>
      </c>
      <c r="F11" s="141" t="s">
        <v>119</v>
      </c>
      <c r="G11" s="143">
        <v>0</v>
      </c>
      <c r="H11" s="144">
        <f>E11*G11</f>
        <v>0</v>
      </c>
    </row>
    <row r="12" spans="1:8" s="126" customFormat="1" ht="15" customHeight="1">
      <c r="A12" s="141" t="s">
        <v>120</v>
      </c>
      <c r="B12" s="141" t="s">
        <v>117</v>
      </c>
      <c r="C12" s="141" t="s">
        <v>121</v>
      </c>
      <c r="D12" s="141"/>
      <c r="E12" s="142">
        <v>2</v>
      </c>
      <c r="F12" s="141" t="s">
        <v>122</v>
      </c>
      <c r="G12" s="143">
        <v>0</v>
      </c>
      <c r="H12" s="144">
        <f>E12*G12</f>
        <v>0</v>
      </c>
    </row>
    <row r="13" spans="1:8" s="126" customFormat="1" ht="15" customHeight="1">
      <c r="A13" s="141" t="s">
        <v>123</v>
      </c>
      <c r="B13" s="141" t="s">
        <v>124</v>
      </c>
      <c r="C13" s="141" t="s">
        <v>125</v>
      </c>
      <c r="D13" s="141" t="s">
        <v>126</v>
      </c>
      <c r="E13" s="142">
        <v>2</v>
      </c>
      <c r="F13" s="141" t="s">
        <v>122</v>
      </c>
      <c r="G13" s="143">
        <v>0</v>
      </c>
      <c r="H13" s="144">
        <f aca="true" t="shared" si="0" ref="H13:H76">E13*G13</f>
        <v>0</v>
      </c>
    </row>
    <row r="14" spans="1:8" s="126" customFormat="1" ht="15" customHeight="1">
      <c r="A14" s="141" t="s">
        <v>127</v>
      </c>
      <c r="B14" s="141" t="s">
        <v>117</v>
      </c>
      <c r="C14" s="141" t="s">
        <v>128</v>
      </c>
      <c r="D14" s="141" t="s">
        <v>129</v>
      </c>
      <c r="E14" s="142">
        <v>3</v>
      </c>
      <c r="F14" s="141" t="s">
        <v>122</v>
      </c>
      <c r="G14" s="143">
        <v>0</v>
      </c>
      <c r="H14" s="144">
        <f t="shared" si="0"/>
        <v>0</v>
      </c>
    </row>
    <row r="15" spans="1:8" s="126" customFormat="1" ht="15" customHeight="1">
      <c r="A15" s="141" t="s">
        <v>130</v>
      </c>
      <c r="B15" s="141" t="s">
        <v>117</v>
      </c>
      <c r="C15" s="141" t="s">
        <v>131</v>
      </c>
      <c r="D15" s="141" t="s">
        <v>132</v>
      </c>
      <c r="E15" s="142">
        <v>3</v>
      </c>
      <c r="F15" s="141" t="s">
        <v>122</v>
      </c>
      <c r="G15" s="143">
        <v>0</v>
      </c>
      <c r="H15" s="144">
        <f t="shared" si="0"/>
        <v>0</v>
      </c>
    </row>
    <row r="16" spans="1:8" s="126" customFormat="1" ht="15" customHeight="1">
      <c r="A16" s="141" t="s">
        <v>133</v>
      </c>
      <c r="B16" s="141" t="s">
        <v>117</v>
      </c>
      <c r="C16" s="141" t="s">
        <v>134</v>
      </c>
      <c r="D16" s="141" t="s">
        <v>135</v>
      </c>
      <c r="E16" s="142">
        <v>3</v>
      </c>
      <c r="F16" s="141" t="s">
        <v>122</v>
      </c>
      <c r="G16" s="143">
        <v>0</v>
      </c>
      <c r="H16" s="144">
        <f t="shared" si="0"/>
        <v>0</v>
      </c>
    </row>
    <row r="17" spans="1:8" s="126" customFormat="1" ht="15" customHeight="1">
      <c r="A17" s="141" t="s">
        <v>136</v>
      </c>
      <c r="B17" s="141" t="s">
        <v>117</v>
      </c>
      <c r="C17" s="141" t="s">
        <v>137</v>
      </c>
      <c r="D17" s="141"/>
      <c r="E17" s="142">
        <v>3</v>
      </c>
      <c r="F17" s="141" t="s">
        <v>122</v>
      </c>
      <c r="G17" s="143">
        <v>0</v>
      </c>
      <c r="H17" s="144">
        <f t="shared" si="0"/>
        <v>0</v>
      </c>
    </row>
    <row r="18" spans="1:8" s="126" customFormat="1" ht="15" customHeight="1">
      <c r="A18" s="141" t="s">
        <v>138</v>
      </c>
      <c r="B18" s="141" t="s">
        <v>117</v>
      </c>
      <c r="C18" s="141" t="s">
        <v>139</v>
      </c>
      <c r="D18" s="141" t="s">
        <v>140</v>
      </c>
      <c r="E18" s="142">
        <v>9.45</v>
      </c>
      <c r="F18" s="141" t="s">
        <v>119</v>
      </c>
      <c r="G18" s="143">
        <v>0</v>
      </c>
      <c r="H18" s="144">
        <f t="shared" si="0"/>
        <v>0</v>
      </c>
    </row>
    <row r="19" spans="1:8" s="126" customFormat="1" ht="15" customHeight="1">
      <c r="A19" s="141" t="s">
        <v>141</v>
      </c>
      <c r="B19" s="141" t="s">
        <v>117</v>
      </c>
      <c r="C19" s="141" t="s">
        <v>142</v>
      </c>
      <c r="D19" s="141"/>
      <c r="E19" s="142">
        <v>12</v>
      </c>
      <c r="F19" s="141" t="s">
        <v>122</v>
      </c>
      <c r="G19" s="143">
        <v>0</v>
      </c>
      <c r="H19" s="144">
        <f t="shared" si="0"/>
        <v>0</v>
      </c>
    </row>
    <row r="20" spans="1:8" s="126" customFormat="1" ht="15" customHeight="1">
      <c r="A20" s="141" t="s">
        <v>143</v>
      </c>
      <c r="B20" s="141" t="s">
        <v>117</v>
      </c>
      <c r="C20" s="141" t="s">
        <v>144</v>
      </c>
      <c r="D20" s="141"/>
      <c r="E20" s="142">
        <v>9</v>
      </c>
      <c r="F20" s="141" t="s">
        <v>119</v>
      </c>
      <c r="G20" s="143">
        <v>0</v>
      </c>
      <c r="H20" s="144">
        <f t="shared" si="0"/>
        <v>0</v>
      </c>
    </row>
    <row r="21" spans="1:8" s="126" customFormat="1" ht="15" customHeight="1">
      <c r="A21" s="141" t="s">
        <v>145</v>
      </c>
      <c r="B21" s="141" t="s">
        <v>124</v>
      </c>
      <c r="C21" s="141" t="s">
        <v>146</v>
      </c>
      <c r="D21" s="141" t="s">
        <v>126</v>
      </c>
      <c r="E21" s="142">
        <v>12</v>
      </c>
      <c r="F21" s="141" t="s">
        <v>122</v>
      </c>
      <c r="G21" s="143">
        <v>0</v>
      </c>
      <c r="H21" s="144">
        <f t="shared" si="0"/>
        <v>0</v>
      </c>
    </row>
    <row r="22" spans="1:8" s="126" customFormat="1" ht="15" customHeight="1">
      <c r="A22" s="141" t="s">
        <v>147</v>
      </c>
      <c r="B22" s="141" t="s">
        <v>124</v>
      </c>
      <c r="C22" s="141" t="s">
        <v>148</v>
      </c>
      <c r="D22" s="141" t="s">
        <v>149</v>
      </c>
      <c r="E22" s="142">
        <v>14</v>
      </c>
      <c r="F22" s="141" t="s">
        <v>122</v>
      </c>
      <c r="G22" s="143">
        <v>0</v>
      </c>
      <c r="H22" s="144">
        <f t="shared" si="0"/>
        <v>0</v>
      </c>
    </row>
    <row r="23" spans="1:8" s="126" customFormat="1" ht="15" customHeight="1">
      <c r="A23" s="141" t="s">
        <v>150</v>
      </c>
      <c r="B23" s="141" t="s">
        <v>117</v>
      </c>
      <c r="C23" s="141" t="s">
        <v>151</v>
      </c>
      <c r="D23" s="141" t="s">
        <v>152</v>
      </c>
      <c r="E23" s="142">
        <v>3</v>
      </c>
      <c r="F23" s="141" t="s">
        <v>122</v>
      </c>
      <c r="G23" s="143">
        <v>0</v>
      </c>
      <c r="H23" s="144">
        <f t="shared" si="0"/>
        <v>0</v>
      </c>
    </row>
    <row r="24" spans="1:8" s="126" customFormat="1" ht="15" customHeight="1">
      <c r="A24" s="141" t="s">
        <v>153</v>
      </c>
      <c r="B24" s="141" t="s">
        <v>124</v>
      </c>
      <c r="C24" s="141" t="s">
        <v>154</v>
      </c>
      <c r="D24" s="141" t="s">
        <v>126</v>
      </c>
      <c r="E24" s="142">
        <v>6</v>
      </c>
      <c r="F24" s="141" t="s">
        <v>122</v>
      </c>
      <c r="G24" s="143">
        <v>0</v>
      </c>
      <c r="H24" s="144">
        <f t="shared" si="0"/>
        <v>0</v>
      </c>
    </row>
    <row r="25" spans="1:8" s="126" customFormat="1" ht="15" customHeight="1">
      <c r="A25" s="141" t="s">
        <v>155</v>
      </c>
      <c r="B25" s="141" t="s">
        <v>124</v>
      </c>
      <c r="C25" s="141" t="s">
        <v>156</v>
      </c>
      <c r="D25" s="141" t="s">
        <v>157</v>
      </c>
      <c r="E25" s="142">
        <v>18</v>
      </c>
      <c r="F25" s="141" t="s">
        <v>122</v>
      </c>
      <c r="G25" s="143">
        <v>0</v>
      </c>
      <c r="H25" s="144">
        <f t="shared" si="0"/>
        <v>0</v>
      </c>
    </row>
    <row r="26" spans="1:8" s="126" customFormat="1" ht="15" customHeight="1">
      <c r="A26" s="141" t="s">
        <v>158</v>
      </c>
      <c r="B26" s="141" t="s">
        <v>124</v>
      </c>
      <c r="C26" s="141" t="s">
        <v>159</v>
      </c>
      <c r="D26" s="141" t="s">
        <v>160</v>
      </c>
      <c r="E26" s="142">
        <v>30</v>
      </c>
      <c r="F26" s="141" t="s">
        <v>122</v>
      </c>
      <c r="G26" s="143">
        <v>0</v>
      </c>
      <c r="H26" s="144">
        <f t="shared" si="0"/>
        <v>0</v>
      </c>
    </row>
    <row r="27" spans="1:8" s="126" customFormat="1" ht="15" customHeight="1">
      <c r="A27" s="141" t="s">
        <v>161</v>
      </c>
      <c r="B27" s="141" t="s">
        <v>117</v>
      </c>
      <c r="C27" s="141" t="s">
        <v>162</v>
      </c>
      <c r="D27" s="141"/>
      <c r="E27" s="142">
        <v>3</v>
      </c>
      <c r="F27" s="141" t="s">
        <v>122</v>
      </c>
      <c r="G27" s="143">
        <v>0</v>
      </c>
      <c r="H27" s="144">
        <f t="shared" si="0"/>
        <v>0</v>
      </c>
    </row>
    <row r="28" spans="1:8" s="126" customFormat="1" ht="15" customHeight="1">
      <c r="A28" s="141" t="s">
        <v>163</v>
      </c>
      <c r="B28" s="141" t="s">
        <v>117</v>
      </c>
      <c r="C28" s="141" t="s">
        <v>164</v>
      </c>
      <c r="D28" s="141" t="s">
        <v>165</v>
      </c>
      <c r="E28" s="142">
        <v>1</v>
      </c>
      <c r="F28" s="141" t="s">
        <v>122</v>
      </c>
      <c r="G28" s="143">
        <v>0</v>
      </c>
      <c r="H28" s="144">
        <f t="shared" si="0"/>
        <v>0</v>
      </c>
    </row>
    <row r="29" spans="1:8" s="126" customFormat="1" ht="15" customHeight="1">
      <c r="A29" s="141" t="s">
        <v>166</v>
      </c>
      <c r="B29" s="141" t="s">
        <v>124</v>
      </c>
      <c r="C29" s="141" t="s">
        <v>167</v>
      </c>
      <c r="D29" s="141" t="s">
        <v>160</v>
      </c>
      <c r="E29" s="142">
        <v>5</v>
      </c>
      <c r="F29" s="141" t="s">
        <v>122</v>
      </c>
      <c r="G29" s="143">
        <v>0</v>
      </c>
      <c r="H29" s="144">
        <f t="shared" si="0"/>
        <v>0</v>
      </c>
    </row>
    <row r="30" spans="1:8" s="126" customFormat="1" ht="15" customHeight="1">
      <c r="A30" s="141" t="s">
        <v>168</v>
      </c>
      <c r="B30" s="141" t="s">
        <v>117</v>
      </c>
      <c r="C30" s="141" t="s">
        <v>169</v>
      </c>
      <c r="D30" s="141"/>
      <c r="E30" s="142">
        <v>8</v>
      </c>
      <c r="F30" s="141" t="s">
        <v>122</v>
      </c>
      <c r="G30" s="143">
        <v>0</v>
      </c>
      <c r="H30" s="144">
        <f t="shared" si="0"/>
        <v>0</v>
      </c>
    </row>
    <row r="31" spans="1:8" s="126" customFormat="1" ht="15" customHeight="1">
      <c r="A31" s="141" t="s">
        <v>170</v>
      </c>
      <c r="B31" s="141" t="s">
        <v>117</v>
      </c>
      <c r="C31" s="141" t="s">
        <v>171</v>
      </c>
      <c r="D31" s="141"/>
      <c r="E31" s="142">
        <v>2</v>
      </c>
      <c r="F31" s="141" t="s">
        <v>122</v>
      </c>
      <c r="G31" s="143">
        <v>0</v>
      </c>
      <c r="H31" s="144">
        <f t="shared" si="0"/>
        <v>0</v>
      </c>
    </row>
    <row r="32" spans="1:8" s="126" customFormat="1" ht="15" customHeight="1">
      <c r="A32" s="141" t="s">
        <v>172</v>
      </c>
      <c r="B32" s="141" t="s">
        <v>117</v>
      </c>
      <c r="C32" s="141" t="s">
        <v>173</v>
      </c>
      <c r="D32" s="141" t="s">
        <v>174</v>
      </c>
      <c r="E32" s="142">
        <v>2</v>
      </c>
      <c r="F32" s="141" t="s">
        <v>122</v>
      </c>
      <c r="G32" s="143">
        <v>0</v>
      </c>
      <c r="H32" s="144">
        <f t="shared" si="0"/>
        <v>0</v>
      </c>
    </row>
    <row r="33" spans="1:8" s="126" customFormat="1" ht="15" customHeight="1">
      <c r="A33" s="141" t="s">
        <v>175</v>
      </c>
      <c r="B33" s="141" t="s">
        <v>117</v>
      </c>
      <c r="C33" s="141" t="s">
        <v>176</v>
      </c>
      <c r="D33" s="141" t="s">
        <v>177</v>
      </c>
      <c r="E33" s="142">
        <v>4.364065</v>
      </c>
      <c r="F33" s="141" t="s">
        <v>178</v>
      </c>
      <c r="G33" s="143">
        <v>0</v>
      </c>
      <c r="H33" s="144">
        <f t="shared" si="0"/>
        <v>0</v>
      </c>
    </row>
    <row r="34" spans="1:8" s="126" customFormat="1" ht="15" customHeight="1">
      <c r="A34" s="141" t="s">
        <v>179</v>
      </c>
      <c r="B34" s="141" t="s">
        <v>117</v>
      </c>
      <c r="C34" s="141" t="s">
        <v>180</v>
      </c>
      <c r="D34" s="141" t="s">
        <v>181</v>
      </c>
      <c r="E34" s="142">
        <v>12.046272</v>
      </c>
      <c r="F34" s="141" t="s">
        <v>178</v>
      </c>
      <c r="G34" s="143">
        <v>0</v>
      </c>
      <c r="H34" s="144">
        <f t="shared" si="0"/>
        <v>0</v>
      </c>
    </row>
    <row r="35" spans="1:8" s="126" customFormat="1" ht="15" customHeight="1">
      <c r="A35" s="141" t="s">
        <v>182</v>
      </c>
      <c r="B35" s="141" t="s">
        <v>117</v>
      </c>
      <c r="C35" s="141" t="s">
        <v>183</v>
      </c>
      <c r="D35" s="141" t="s">
        <v>184</v>
      </c>
      <c r="E35" s="142">
        <v>4.05</v>
      </c>
      <c r="F35" s="141" t="s">
        <v>178</v>
      </c>
      <c r="G35" s="143">
        <v>0</v>
      </c>
      <c r="H35" s="144">
        <f t="shared" si="0"/>
        <v>0</v>
      </c>
    </row>
    <row r="36" spans="1:8" s="126" customFormat="1" ht="15" customHeight="1">
      <c r="A36" s="141" t="s">
        <v>185</v>
      </c>
      <c r="B36" s="141" t="s">
        <v>117</v>
      </c>
      <c r="C36" s="141" t="s">
        <v>186</v>
      </c>
      <c r="D36" s="141" t="s">
        <v>187</v>
      </c>
      <c r="E36" s="142">
        <v>2</v>
      </c>
      <c r="F36" s="141" t="s">
        <v>122</v>
      </c>
      <c r="G36" s="143">
        <v>0</v>
      </c>
      <c r="H36" s="144">
        <f t="shared" si="0"/>
        <v>0</v>
      </c>
    </row>
    <row r="37" spans="1:8" s="126" customFormat="1" ht="15" customHeight="1">
      <c r="A37" s="141" t="s">
        <v>188</v>
      </c>
      <c r="B37" s="141" t="s">
        <v>117</v>
      </c>
      <c r="C37" s="141" t="s">
        <v>189</v>
      </c>
      <c r="D37" s="141"/>
      <c r="E37" s="142">
        <v>29.4</v>
      </c>
      <c r="F37" s="141" t="s">
        <v>119</v>
      </c>
      <c r="G37" s="143">
        <v>0</v>
      </c>
      <c r="H37" s="144">
        <f t="shared" si="0"/>
        <v>0</v>
      </c>
    </row>
    <row r="38" spans="1:8" s="126" customFormat="1" ht="15" customHeight="1">
      <c r="A38" s="141" t="s">
        <v>190</v>
      </c>
      <c r="B38" s="141" t="s">
        <v>117</v>
      </c>
      <c r="C38" s="141" t="s">
        <v>191</v>
      </c>
      <c r="D38" s="141"/>
      <c r="E38" s="142">
        <v>3</v>
      </c>
      <c r="F38" s="141" t="s">
        <v>122</v>
      </c>
      <c r="G38" s="143">
        <v>0</v>
      </c>
      <c r="H38" s="144">
        <f t="shared" si="0"/>
        <v>0</v>
      </c>
    </row>
    <row r="39" spans="1:8" s="126" customFormat="1" ht="15" customHeight="1">
      <c r="A39" s="141" t="s">
        <v>192</v>
      </c>
      <c r="B39" s="141" t="s">
        <v>117</v>
      </c>
      <c r="C39" s="141" t="s">
        <v>193</v>
      </c>
      <c r="D39" s="141"/>
      <c r="E39" s="142">
        <v>9</v>
      </c>
      <c r="F39" s="141" t="s">
        <v>122</v>
      </c>
      <c r="G39" s="143">
        <v>0</v>
      </c>
      <c r="H39" s="144">
        <f t="shared" si="0"/>
        <v>0</v>
      </c>
    </row>
    <row r="40" spans="1:8" s="126" customFormat="1" ht="15" customHeight="1">
      <c r="A40" s="141" t="s">
        <v>194</v>
      </c>
      <c r="B40" s="141" t="s">
        <v>117</v>
      </c>
      <c r="C40" s="141" t="s">
        <v>195</v>
      </c>
      <c r="D40" s="141"/>
      <c r="E40" s="142">
        <v>6</v>
      </c>
      <c r="F40" s="141" t="s">
        <v>119</v>
      </c>
      <c r="G40" s="143">
        <v>0</v>
      </c>
      <c r="H40" s="144">
        <f t="shared" si="0"/>
        <v>0</v>
      </c>
    </row>
    <row r="41" spans="1:8" s="126" customFormat="1" ht="15" customHeight="1">
      <c r="A41" s="141" t="s">
        <v>196</v>
      </c>
      <c r="B41" s="141" t="s">
        <v>117</v>
      </c>
      <c r="C41" s="141" t="s">
        <v>197</v>
      </c>
      <c r="D41" s="141"/>
      <c r="E41" s="142">
        <v>15</v>
      </c>
      <c r="F41" s="141" t="s">
        <v>122</v>
      </c>
      <c r="G41" s="143">
        <v>0</v>
      </c>
      <c r="H41" s="144">
        <f t="shared" si="0"/>
        <v>0</v>
      </c>
    </row>
    <row r="42" spans="1:8" s="126" customFormat="1" ht="15" customHeight="1">
      <c r="A42" s="141" t="s">
        <v>198</v>
      </c>
      <c r="B42" s="141" t="s">
        <v>117</v>
      </c>
      <c r="C42" s="141" t="s">
        <v>199</v>
      </c>
      <c r="D42" s="141"/>
      <c r="E42" s="142">
        <v>3</v>
      </c>
      <c r="F42" s="141" t="s">
        <v>122</v>
      </c>
      <c r="G42" s="143">
        <v>0</v>
      </c>
      <c r="H42" s="144">
        <f t="shared" si="0"/>
        <v>0</v>
      </c>
    </row>
    <row r="43" spans="1:8" s="126" customFormat="1" ht="15" customHeight="1">
      <c r="A43" s="141" t="s">
        <v>200</v>
      </c>
      <c r="B43" s="141" t="s">
        <v>117</v>
      </c>
      <c r="C43" s="141" t="s">
        <v>201</v>
      </c>
      <c r="D43" s="141"/>
      <c r="E43" s="142">
        <v>3</v>
      </c>
      <c r="F43" s="141" t="s">
        <v>122</v>
      </c>
      <c r="G43" s="143">
        <v>0</v>
      </c>
      <c r="H43" s="144">
        <f t="shared" si="0"/>
        <v>0</v>
      </c>
    </row>
    <row r="44" spans="1:8" s="126" customFormat="1" ht="15" customHeight="1">
      <c r="A44" s="141" t="s">
        <v>202</v>
      </c>
      <c r="B44" s="141" t="s">
        <v>117</v>
      </c>
      <c r="C44" s="141" t="s">
        <v>203</v>
      </c>
      <c r="D44" s="141"/>
      <c r="E44" s="142">
        <v>0.07</v>
      </c>
      <c r="F44" s="141" t="s">
        <v>204</v>
      </c>
      <c r="G44" s="143">
        <v>0</v>
      </c>
      <c r="H44" s="144">
        <f t="shared" si="0"/>
        <v>0</v>
      </c>
    </row>
    <row r="45" spans="1:8" s="126" customFormat="1" ht="15" customHeight="1">
      <c r="A45" s="141" t="s">
        <v>205</v>
      </c>
      <c r="B45" s="141" t="s">
        <v>117</v>
      </c>
      <c r="C45" s="141" t="s">
        <v>206</v>
      </c>
      <c r="D45" s="141"/>
      <c r="E45" s="142">
        <v>0.14</v>
      </c>
      <c r="F45" s="141" t="s">
        <v>204</v>
      </c>
      <c r="G45" s="143">
        <v>0</v>
      </c>
      <c r="H45" s="144">
        <f t="shared" si="0"/>
        <v>0</v>
      </c>
    </row>
    <row r="46" spans="1:8" s="126" customFormat="1" ht="15" customHeight="1">
      <c r="A46" s="141" t="s">
        <v>207</v>
      </c>
      <c r="B46" s="141" t="s">
        <v>117</v>
      </c>
      <c r="C46" s="141" t="s">
        <v>208</v>
      </c>
      <c r="D46" s="141" t="s">
        <v>209</v>
      </c>
      <c r="E46" s="142">
        <v>1</v>
      </c>
      <c r="F46" s="141" t="s">
        <v>122</v>
      </c>
      <c r="G46" s="143">
        <v>0</v>
      </c>
      <c r="H46" s="144">
        <f t="shared" si="0"/>
        <v>0</v>
      </c>
    </row>
    <row r="47" spans="1:8" s="126" customFormat="1" ht="15" customHeight="1">
      <c r="A47" s="141" t="s">
        <v>210</v>
      </c>
      <c r="B47" s="141" t="s">
        <v>117</v>
      </c>
      <c r="C47" s="141" t="s">
        <v>211</v>
      </c>
      <c r="D47" s="141" t="s">
        <v>212</v>
      </c>
      <c r="E47" s="142">
        <v>1</v>
      </c>
      <c r="F47" s="141" t="s">
        <v>122</v>
      </c>
      <c r="G47" s="143">
        <v>0</v>
      </c>
      <c r="H47" s="144">
        <f t="shared" si="0"/>
        <v>0</v>
      </c>
    </row>
    <row r="48" spans="1:8" s="126" customFormat="1" ht="15" customHeight="1">
      <c r="A48" s="141" t="s">
        <v>213</v>
      </c>
      <c r="B48" s="141" t="s">
        <v>117</v>
      </c>
      <c r="C48" s="141" t="s">
        <v>214</v>
      </c>
      <c r="D48" s="141" t="s">
        <v>215</v>
      </c>
      <c r="E48" s="142">
        <v>1</v>
      </c>
      <c r="F48" s="141" t="s">
        <v>122</v>
      </c>
      <c r="G48" s="143">
        <v>0</v>
      </c>
      <c r="H48" s="144">
        <f t="shared" si="0"/>
        <v>0</v>
      </c>
    </row>
    <row r="49" spans="1:8" s="126" customFormat="1" ht="15" customHeight="1">
      <c r="A49" s="141" t="s">
        <v>216</v>
      </c>
      <c r="B49" s="141" t="s">
        <v>117</v>
      </c>
      <c r="C49" s="141" t="s">
        <v>217</v>
      </c>
      <c r="D49" s="141" t="s">
        <v>218</v>
      </c>
      <c r="E49" s="142">
        <v>1</v>
      </c>
      <c r="F49" s="141" t="s">
        <v>122</v>
      </c>
      <c r="G49" s="143">
        <v>0</v>
      </c>
      <c r="H49" s="144">
        <f t="shared" si="0"/>
        <v>0</v>
      </c>
    </row>
    <row r="50" spans="1:8" s="126" customFormat="1" ht="15" customHeight="1">
      <c r="A50" s="141" t="s">
        <v>219</v>
      </c>
      <c r="B50" s="141" t="s">
        <v>117</v>
      </c>
      <c r="C50" s="141" t="s">
        <v>220</v>
      </c>
      <c r="D50" s="141" t="s">
        <v>221</v>
      </c>
      <c r="E50" s="142">
        <v>0.75</v>
      </c>
      <c r="F50" s="141" t="s">
        <v>119</v>
      </c>
      <c r="G50" s="143">
        <v>0</v>
      </c>
      <c r="H50" s="144">
        <f t="shared" si="0"/>
        <v>0</v>
      </c>
    </row>
    <row r="51" spans="1:8" s="126" customFormat="1" ht="15" customHeight="1">
      <c r="A51" s="141" t="s">
        <v>222</v>
      </c>
      <c r="B51" s="141" t="s">
        <v>117</v>
      </c>
      <c r="C51" s="141" t="s">
        <v>223</v>
      </c>
      <c r="D51" s="141" t="s">
        <v>224</v>
      </c>
      <c r="E51" s="142">
        <v>1</v>
      </c>
      <c r="F51" s="141" t="s">
        <v>122</v>
      </c>
      <c r="G51" s="143">
        <v>0</v>
      </c>
      <c r="H51" s="144">
        <f t="shared" si="0"/>
        <v>0</v>
      </c>
    </row>
    <row r="52" spans="1:8" s="126" customFormat="1" ht="15" customHeight="1">
      <c r="A52" s="141" t="s">
        <v>225</v>
      </c>
      <c r="B52" s="141" t="s">
        <v>117</v>
      </c>
      <c r="C52" s="141" t="s">
        <v>226</v>
      </c>
      <c r="D52" s="141" t="s">
        <v>227</v>
      </c>
      <c r="E52" s="142">
        <v>2</v>
      </c>
      <c r="F52" s="141" t="s">
        <v>122</v>
      </c>
      <c r="G52" s="143">
        <v>0</v>
      </c>
      <c r="H52" s="144">
        <f t="shared" si="0"/>
        <v>0</v>
      </c>
    </row>
    <row r="53" spans="1:8" s="126" customFormat="1" ht="15" customHeight="1">
      <c r="A53" s="141" t="s">
        <v>228</v>
      </c>
      <c r="B53" s="141" t="s">
        <v>117</v>
      </c>
      <c r="C53" s="141" t="s">
        <v>229</v>
      </c>
      <c r="D53" s="141" t="s">
        <v>230</v>
      </c>
      <c r="E53" s="142">
        <v>2</v>
      </c>
      <c r="F53" s="141" t="s">
        <v>122</v>
      </c>
      <c r="G53" s="143">
        <v>0</v>
      </c>
      <c r="H53" s="144">
        <f t="shared" si="0"/>
        <v>0</v>
      </c>
    </row>
    <row r="54" spans="1:8" s="126" customFormat="1" ht="15" customHeight="1">
      <c r="A54" s="141" t="s">
        <v>231</v>
      </c>
      <c r="B54" s="141" t="s">
        <v>124</v>
      </c>
      <c r="C54" s="141" t="s">
        <v>232</v>
      </c>
      <c r="D54" s="141"/>
      <c r="E54" s="142">
        <v>26</v>
      </c>
      <c r="F54" s="141" t="s">
        <v>122</v>
      </c>
      <c r="G54" s="143">
        <v>0</v>
      </c>
      <c r="H54" s="144">
        <f t="shared" si="0"/>
        <v>0</v>
      </c>
    </row>
    <row r="55" spans="1:8" s="126" customFormat="1" ht="15" customHeight="1">
      <c r="A55" s="141" t="s">
        <v>233</v>
      </c>
      <c r="B55" s="141" t="s">
        <v>124</v>
      </c>
      <c r="C55" s="141" t="s">
        <v>234</v>
      </c>
      <c r="D55" s="141" t="s">
        <v>235</v>
      </c>
      <c r="E55" s="142">
        <v>26</v>
      </c>
      <c r="F55" s="141" t="s">
        <v>122</v>
      </c>
      <c r="G55" s="143">
        <v>0</v>
      </c>
      <c r="H55" s="144">
        <f t="shared" si="0"/>
        <v>0</v>
      </c>
    </row>
    <row r="56" spans="1:8" s="126" customFormat="1" ht="15" customHeight="1">
      <c r="A56" s="141" t="s">
        <v>236</v>
      </c>
      <c r="B56" s="141" t="s">
        <v>124</v>
      </c>
      <c r="C56" s="141" t="s">
        <v>237</v>
      </c>
      <c r="D56" s="141" t="s">
        <v>157</v>
      </c>
      <c r="E56" s="142">
        <v>26</v>
      </c>
      <c r="F56" s="141" t="s">
        <v>122</v>
      </c>
      <c r="G56" s="143">
        <v>0</v>
      </c>
      <c r="H56" s="144">
        <f t="shared" si="0"/>
        <v>0</v>
      </c>
    </row>
    <row r="57" spans="1:8" s="126" customFormat="1" ht="15" customHeight="1">
      <c r="A57" s="141" t="s">
        <v>238</v>
      </c>
      <c r="B57" s="141" t="s">
        <v>124</v>
      </c>
      <c r="C57" s="141" t="s">
        <v>239</v>
      </c>
      <c r="D57" s="141" t="s">
        <v>160</v>
      </c>
      <c r="E57" s="142">
        <v>26</v>
      </c>
      <c r="F57" s="141" t="s">
        <v>122</v>
      </c>
      <c r="G57" s="143">
        <v>0</v>
      </c>
      <c r="H57" s="144">
        <f t="shared" si="0"/>
        <v>0</v>
      </c>
    </row>
    <row r="58" spans="1:8" s="126" customFormat="1" ht="15" customHeight="1">
      <c r="A58" s="141" t="s">
        <v>240</v>
      </c>
      <c r="B58" s="141" t="s">
        <v>117</v>
      </c>
      <c r="C58" s="141" t="s">
        <v>241</v>
      </c>
      <c r="D58" s="141" t="s">
        <v>242</v>
      </c>
      <c r="E58" s="142">
        <v>0.008</v>
      </c>
      <c r="F58" s="141" t="s">
        <v>178</v>
      </c>
      <c r="G58" s="143">
        <v>0</v>
      </c>
      <c r="H58" s="144">
        <f t="shared" si="0"/>
        <v>0</v>
      </c>
    </row>
    <row r="59" spans="1:8" s="126" customFormat="1" ht="15" customHeight="1">
      <c r="A59" s="141" t="s">
        <v>243</v>
      </c>
      <c r="B59" s="141" t="s">
        <v>117</v>
      </c>
      <c r="C59" s="141" t="s">
        <v>244</v>
      </c>
      <c r="D59" s="141" t="s">
        <v>245</v>
      </c>
      <c r="E59" s="142">
        <v>0.002</v>
      </c>
      <c r="F59" s="141" t="s">
        <v>178</v>
      </c>
      <c r="G59" s="143">
        <v>0</v>
      </c>
      <c r="H59" s="144">
        <f t="shared" si="0"/>
        <v>0</v>
      </c>
    </row>
    <row r="60" spans="1:8" s="126" customFormat="1" ht="15" customHeight="1">
      <c r="A60" s="141" t="s">
        <v>246</v>
      </c>
      <c r="B60" s="141" t="s">
        <v>124</v>
      </c>
      <c r="C60" s="141" t="s">
        <v>247</v>
      </c>
      <c r="D60" s="141" t="s">
        <v>126</v>
      </c>
      <c r="E60" s="142">
        <v>5</v>
      </c>
      <c r="F60" s="141" t="s">
        <v>122</v>
      </c>
      <c r="G60" s="143">
        <v>0</v>
      </c>
      <c r="H60" s="144">
        <f t="shared" si="0"/>
        <v>0</v>
      </c>
    </row>
    <row r="61" spans="1:8" s="126" customFormat="1" ht="15" customHeight="1">
      <c r="A61" s="141" t="s">
        <v>248</v>
      </c>
      <c r="B61" s="141" t="s">
        <v>124</v>
      </c>
      <c r="C61" s="141" t="s">
        <v>249</v>
      </c>
      <c r="D61" s="141" t="s">
        <v>157</v>
      </c>
      <c r="E61" s="142">
        <v>5</v>
      </c>
      <c r="F61" s="141" t="s">
        <v>122</v>
      </c>
      <c r="G61" s="143">
        <v>0</v>
      </c>
      <c r="H61" s="144">
        <f t="shared" si="0"/>
        <v>0</v>
      </c>
    </row>
    <row r="62" spans="1:8" s="126" customFormat="1" ht="15" customHeight="1">
      <c r="A62" s="141" t="s">
        <v>250</v>
      </c>
      <c r="B62" s="141" t="s">
        <v>124</v>
      </c>
      <c r="C62" s="141" t="s">
        <v>251</v>
      </c>
      <c r="D62" s="141" t="s">
        <v>149</v>
      </c>
      <c r="E62" s="142">
        <v>4</v>
      </c>
      <c r="F62" s="141" t="s">
        <v>122</v>
      </c>
      <c r="G62" s="143">
        <v>0</v>
      </c>
      <c r="H62" s="144">
        <f t="shared" si="0"/>
        <v>0</v>
      </c>
    </row>
    <row r="63" spans="1:8" s="126" customFormat="1" ht="15" customHeight="1">
      <c r="A63" s="141" t="s">
        <v>252</v>
      </c>
      <c r="B63" s="141" t="s">
        <v>124</v>
      </c>
      <c r="C63" s="141" t="s">
        <v>253</v>
      </c>
      <c r="D63" s="141"/>
      <c r="E63" s="142">
        <v>168</v>
      </c>
      <c r="F63" s="141" t="s">
        <v>254</v>
      </c>
      <c r="G63" s="143">
        <v>0</v>
      </c>
      <c r="H63" s="144">
        <f t="shared" si="0"/>
        <v>0</v>
      </c>
    </row>
    <row r="64" spans="1:8" s="126" customFormat="1" ht="15" customHeight="1">
      <c r="A64" s="141" t="s">
        <v>255</v>
      </c>
      <c r="B64" s="141" t="s">
        <v>124</v>
      </c>
      <c r="C64" s="141" t="s">
        <v>256</v>
      </c>
      <c r="D64" s="141"/>
      <c r="E64" s="142">
        <v>26</v>
      </c>
      <c r="F64" s="141" t="s">
        <v>122</v>
      </c>
      <c r="G64" s="143">
        <v>0</v>
      </c>
      <c r="H64" s="144">
        <f t="shared" si="0"/>
        <v>0</v>
      </c>
    </row>
    <row r="65" spans="1:8" s="126" customFormat="1" ht="15" customHeight="1">
      <c r="A65" s="141" t="s">
        <v>257</v>
      </c>
      <c r="B65" s="141" t="s">
        <v>117</v>
      </c>
      <c r="C65" s="141" t="s">
        <v>258</v>
      </c>
      <c r="D65" s="141"/>
      <c r="E65" s="142">
        <v>0.5</v>
      </c>
      <c r="F65" s="141" t="s">
        <v>122</v>
      </c>
      <c r="G65" s="143">
        <v>0</v>
      </c>
      <c r="H65" s="144">
        <f t="shared" si="0"/>
        <v>0</v>
      </c>
    </row>
    <row r="66" spans="1:8" s="126" customFormat="1" ht="15" customHeight="1">
      <c r="A66" s="141" t="s">
        <v>259</v>
      </c>
      <c r="B66" s="141" t="s">
        <v>124</v>
      </c>
      <c r="C66" s="141" t="s">
        <v>260</v>
      </c>
      <c r="D66" s="141"/>
      <c r="E66" s="142">
        <v>2.4</v>
      </c>
      <c r="F66" s="141" t="s">
        <v>254</v>
      </c>
      <c r="G66" s="143">
        <v>0</v>
      </c>
      <c r="H66" s="144">
        <f t="shared" si="0"/>
        <v>0</v>
      </c>
    </row>
    <row r="67" spans="1:8" s="126" customFormat="1" ht="15" customHeight="1">
      <c r="A67" s="141" t="s">
        <v>261</v>
      </c>
      <c r="B67" s="141" t="s">
        <v>124</v>
      </c>
      <c r="C67" s="141" t="s">
        <v>262</v>
      </c>
      <c r="D67" s="141"/>
      <c r="E67" s="142">
        <v>1.5</v>
      </c>
      <c r="F67" s="141" t="s">
        <v>263</v>
      </c>
      <c r="G67" s="143">
        <v>0</v>
      </c>
      <c r="H67" s="144">
        <f t="shared" si="0"/>
        <v>0</v>
      </c>
    </row>
    <row r="68" spans="1:8" s="126" customFormat="1" ht="15" customHeight="1">
      <c r="A68" s="141" t="s">
        <v>264</v>
      </c>
      <c r="B68" s="141" t="s">
        <v>124</v>
      </c>
      <c r="C68" s="141" t="s">
        <v>265</v>
      </c>
      <c r="D68" s="141"/>
      <c r="E68" s="142">
        <v>0.606</v>
      </c>
      <c r="F68" s="141" t="s">
        <v>263</v>
      </c>
      <c r="G68" s="143">
        <v>0</v>
      </c>
      <c r="H68" s="144">
        <f t="shared" si="0"/>
        <v>0</v>
      </c>
    </row>
    <row r="69" spans="1:8" s="126" customFormat="1" ht="15" customHeight="1">
      <c r="A69" s="141" t="s">
        <v>266</v>
      </c>
      <c r="B69" s="141" t="s">
        <v>124</v>
      </c>
      <c r="C69" s="141" t="s">
        <v>267</v>
      </c>
      <c r="D69" s="141"/>
      <c r="E69" s="142">
        <v>1.2165</v>
      </c>
      <c r="F69" s="141" t="s">
        <v>263</v>
      </c>
      <c r="G69" s="143">
        <v>0</v>
      </c>
      <c r="H69" s="144">
        <f t="shared" si="0"/>
        <v>0</v>
      </c>
    </row>
    <row r="70" spans="1:8" s="126" customFormat="1" ht="15" customHeight="1">
      <c r="A70" s="141" t="s">
        <v>268</v>
      </c>
      <c r="B70" s="141" t="s">
        <v>124</v>
      </c>
      <c r="C70" s="141" t="s">
        <v>269</v>
      </c>
      <c r="D70" s="141"/>
      <c r="E70" s="142">
        <v>0.34</v>
      </c>
      <c r="F70" s="141" t="s">
        <v>254</v>
      </c>
      <c r="G70" s="143">
        <v>0</v>
      </c>
      <c r="H70" s="144">
        <f t="shared" si="0"/>
        <v>0</v>
      </c>
    </row>
    <row r="71" spans="1:8" s="126" customFormat="1" ht="15" customHeight="1">
      <c r="A71" s="141" t="s">
        <v>270</v>
      </c>
      <c r="B71" s="141" t="s">
        <v>124</v>
      </c>
      <c r="C71" s="141" t="s">
        <v>271</v>
      </c>
      <c r="D71" s="141"/>
      <c r="E71" s="142">
        <v>26</v>
      </c>
      <c r="F71" s="141" t="s">
        <v>122</v>
      </c>
      <c r="G71" s="143">
        <v>0</v>
      </c>
      <c r="H71" s="144">
        <f t="shared" si="0"/>
        <v>0</v>
      </c>
    </row>
    <row r="72" spans="1:8" s="126" customFormat="1" ht="15" customHeight="1">
      <c r="A72" s="141" t="s">
        <v>272</v>
      </c>
      <c r="B72" s="141" t="s">
        <v>124</v>
      </c>
      <c r="C72" s="141" t="s">
        <v>273</v>
      </c>
      <c r="D72" s="141"/>
      <c r="E72" s="142">
        <v>26</v>
      </c>
      <c r="F72" s="141" t="s">
        <v>122</v>
      </c>
      <c r="G72" s="143">
        <v>0</v>
      </c>
      <c r="H72" s="144">
        <f t="shared" si="0"/>
        <v>0</v>
      </c>
    </row>
    <row r="73" spans="1:8" s="126" customFormat="1" ht="15" customHeight="1">
      <c r="A73" s="141" t="s">
        <v>274</v>
      </c>
      <c r="B73" s="141" t="s">
        <v>124</v>
      </c>
      <c r="C73" s="141" t="s">
        <v>275</v>
      </c>
      <c r="D73" s="141"/>
      <c r="E73" s="142">
        <v>5.6</v>
      </c>
      <c r="F73" s="141" t="s">
        <v>276</v>
      </c>
      <c r="G73" s="143">
        <v>0</v>
      </c>
      <c r="H73" s="144">
        <f t="shared" si="0"/>
        <v>0</v>
      </c>
    </row>
    <row r="74" spans="1:8" s="126" customFormat="1" ht="15" customHeight="1">
      <c r="A74" s="141" t="s">
        <v>277</v>
      </c>
      <c r="B74" s="141" t="s">
        <v>124</v>
      </c>
      <c r="C74" s="141" t="s">
        <v>278</v>
      </c>
      <c r="D74" s="141"/>
      <c r="E74" s="142">
        <v>1.7</v>
      </c>
      <c r="F74" s="141" t="s">
        <v>276</v>
      </c>
      <c r="G74" s="143">
        <v>0</v>
      </c>
      <c r="H74" s="144">
        <f t="shared" si="0"/>
        <v>0</v>
      </c>
    </row>
    <row r="75" spans="1:8" s="126" customFormat="1" ht="15" customHeight="1">
      <c r="A75" s="141" t="s">
        <v>279</v>
      </c>
      <c r="B75" s="141" t="s">
        <v>124</v>
      </c>
      <c r="C75" s="141" t="s">
        <v>280</v>
      </c>
      <c r="D75" s="141"/>
      <c r="E75" s="142">
        <v>6.1</v>
      </c>
      <c r="F75" s="141" t="s">
        <v>276</v>
      </c>
      <c r="G75" s="143">
        <v>0</v>
      </c>
      <c r="H75" s="144">
        <f t="shared" si="0"/>
        <v>0</v>
      </c>
    </row>
    <row r="76" spans="1:8" s="126" customFormat="1" ht="15" customHeight="1">
      <c r="A76" s="141" t="s">
        <v>281</v>
      </c>
      <c r="B76" s="141" t="s">
        <v>124</v>
      </c>
      <c r="C76" s="141" t="s">
        <v>282</v>
      </c>
      <c r="D76" s="141"/>
      <c r="E76" s="142">
        <v>6.1</v>
      </c>
      <c r="F76" s="141" t="s">
        <v>276</v>
      </c>
      <c r="G76" s="143">
        <v>0</v>
      </c>
      <c r="H76" s="144">
        <f t="shared" si="0"/>
        <v>0</v>
      </c>
    </row>
    <row r="77" spans="1:8" s="126" customFormat="1" ht="15" customHeight="1">
      <c r="A77" s="141" t="s">
        <v>283</v>
      </c>
      <c r="B77" s="141" t="s">
        <v>124</v>
      </c>
      <c r="C77" s="141" t="s">
        <v>284</v>
      </c>
      <c r="D77" s="141"/>
      <c r="E77" s="142">
        <v>3.2</v>
      </c>
      <c r="F77" s="141" t="s">
        <v>276</v>
      </c>
      <c r="G77" s="143">
        <v>0</v>
      </c>
      <c r="H77" s="144">
        <f aca="true" t="shared" si="1" ref="H77:H91">E77*G77</f>
        <v>0</v>
      </c>
    </row>
    <row r="78" spans="1:8" s="126" customFormat="1" ht="15" customHeight="1">
      <c r="A78" s="141" t="s">
        <v>285</v>
      </c>
      <c r="B78" s="141" t="s">
        <v>117</v>
      </c>
      <c r="C78" s="141" t="s">
        <v>286</v>
      </c>
      <c r="D78" s="141" t="s">
        <v>287</v>
      </c>
      <c r="E78" s="142">
        <v>1.4336</v>
      </c>
      <c r="F78" s="141" t="s">
        <v>178</v>
      </c>
      <c r="G78" s="143">
        <v>0</v>
      </c>
      <c r="H78" s="144">
        <f t="shared" si="1"/>
        <v>0</v>
      </c>
    </row>
    <row r="79" spans="1:8" s="126" customFormat="1" ht="15" customHeight="1">
      <c r="A79" s="141" t="s">
        <v>288</v>
      </c>
      <c r="B79" s="141" t="s">
        <v>124</v>
      </c>
      <c r="C79" s="141" t="s">
        <v>289</v>
      </c>
      <c r="D79" s="141"/>
      <c r="E79" s="142">
        <v>156</v>
      </c>
      <c r="F79" s="141" t="s">
        <v>290</v>
      </c>
      <c r="G79" s="143">
        <v>0</v>
      </c>
      <c r="H79" s="144">
        <f t="shared" si="1"/>
        <v>0</v>
      </c>
    </row>
    <row r="80" spans="1:8" s="126" customFormat="1" ht="15" customHeight="1">
      <c r="A80" s="141" t="s">
        <v>291</v>
      </c>
      <c r="B80" s="141" t="s">
        <v>124</v>
      </c>
      <c r="C80" s="141" t="s">
        <v>292</v>
      </c>
      <c r="D80" s="141"/>
      <c r="E80" s="142">
        <v>65.725</v>
      </c>
      <c r="F80" s="141" t="s">
        <v>290</v>
      </c>
      <c r="G80" s="143">
        <v>0</v>
      </c>
      <c r="H80" s="144">
        <f t="shared" si="1"/>
        <v>0</v>
      </c>
    </row>
    <row r="81" spans="1:8" s="126" customFormat="1" ht="15" customHeight="1">
      <c r="A81" s="141" t="s">
        <v>293</v>
      </c>
      <c r="B81" s="141" t="s">
        <v>124</v>
      </c>
      <c r="C81" s="141" t="s">
        <v>294</v>
      </c>
      <c r="D81" s="141"/>
      <c r="E81" s="142">
        <v>306</v>
      </c>
      <c r="F81" s="141" t="s">
        <v>254</v>
      </c>
      <c r="G81" s="143">
        <v>0</v>
      </c>
      <c r="H81" s="144">
        <f t="shared" si="1"/>
        <v>0</v>
      </c>
    </row>
    <row r="82" spans="1:8" s="126" customFormat="1" ht="27" customHeight="1">
      <c r="A82" s="141" t="s">
        <v>295</v>
      </c>
      <c r="B82" s="141" t="s">
        <v>117</v>
      </c>
      <c r="C82" s="141" t="s">
        <v>296</v>
      </c>
      <c r="D82" s="141" t="s">
        <v>297</v>
      </c>
      <c r="E82" s="142">
        <v>0.036</v>
      </c>
      <c r="F82" s="141" t="s">
        <v>122</v>
      </c>
      <c r="G82" s="143">
        <v>0</v>
      </c>
      <c r="H82" s="144">
        <f t="shared" si="1"/>
        <v>0</v>
      </c>
    </row>
    <row r="83" spans="1:8" s="126" customFormat="1" ht="15" customHeight="1">
      <c r="A83" s="141" t="s">
        <v>298</v>
      </c>
      <c r="B83" s="141" t="s">
        <v>117</v>
      </c>
      <c r="C83" s="141" t="s">
        <v>299</v>
      </c>
      <c r="D83" s="141"/>
      <c r="E83" s="142">
        <v>6</v>
      </c>
      <c r="F83" s="141" t="s">
        <v>119</v>
      </c>
      <c r="G83" s="143">
        <v>0</v>
      </c>
      <c r="H83" s="144">
        <f t="shared" si="1"/>
        <v>0</v>
      </c>
    </row>
    <row r="84" spans="1:8" s="126" customFormat="1" ht="15" customHeight="1">
      <c r="A84" s="141" t="s">
        <v>300</v>
      </c>
      <c r="B84" s="141" t="s">
        <v>117</v>
      </c>
      <c r="C84" s="141" t="s">
        <v>301</v>
      </c>
      <c r="D84" s="141"/>
      <c r="E84" s="142">
        <v>4</v>
      </c>
      <c r="F84" s="141" t="s">
        <v>122</v>
      </c>
      <c r="G84" s="143">
        <v>0</v>
      </c>
      <c r="H84" s="144">
        <f t="shared" si="1"/>
        <v>0</v>
      </c>
    </row>
    <row r="85" spans="1:8" s="161" customFormat="1" ht="15" customHeight="1">
      <c r="A85" s="157" t="s">
        <v>595</v>
      </c>
      <c r="B85" s="157" t="s">
        <v>597</v>
      </c>
      <c r="C85" s="157" t="s">
        <v>596</v>
      </c>
      <c r="D85" s="157" t="s">
        <v>619</v>
      </c>
      <c r="E85" s="158">
        <v>1</v>
      </c>
      <c r="F85" s="157" t="s">
        <v>122</v>
      </c>
      <c r="G85" s="143">
        <v>0</v>
      </c>
      <c r="H85" s="144">
        <f t="shared" si="1"/>
        <v>0</v>
      </c>
    </row>
    <row r="86" spans="1:8" s="161" customFormat="1" ht="15" customHeight="1">
      <c r="A86" s="157" t="s">
        <v>598</v>
      </c>
      <c r="B86" s="157" t="s">
        <v>597</v>
      </c>
      <c r="C86" s="157" t="s">
        <v>599</v>
      </c>
      <c r="D86" s="157" t="s">
        <v>600</v>
      </c>
      <c r="E86" s="158">
        <v>1</v>
      </c>
      <c r="F86" s="157" t="s">
        <v>391</v>
      </c>
      <c r="G86" s="143">
        <v>0</v>
      </c>
      <c r="H86" s="144">
        <f t="shared" si="1"/>
        <v>0</v>
      </c>
    </row>
    <row r="87" spans="1:8" s="162" customFormat="1" ht="15" customHeight="1">
      <c r="A87" s="165" t="s">
        <v>601</v>
      </c>
      <c r="B87" s="157" t="s">
        <v>597</v>
      </c>
      <c r="C87" s="165" t="s">
        <v>611</v>
      </c>
      <c r="D87" s="165" t="s">
        <v>602</v>
      </c>
      <c r="E87" s="158">
        <v>4</v>
      </c>
      <c r="F87" s="157" t="s">
        <v>122</v>
      </c>
      <c r="G87" s="143">
        <v>0</v>
      </c>
      <c r="H87" s="144">
        <f t="shared" si="1"/>
        <v>0</v>
      </c>
    </row>
    <row r="88" spans="1:8" s="161" customFormat="1" ht="15" customHeight="1">
      <c r="A88" s="157" t="s">
        <v>603</v>
      </c>
      <c r="B88" s="157" t="s">
        <v>597</v>
      </c>
      <c r="C88" s="157" t="s">
        <v>604</v>
      </c>
      <c r="D88" s="157" t="s">
        <v>605</v>
      </c>
      <c r="E88" s="158">
        <v>1</v>
      </c>
      <c r="F88" s="157" t="s">
        <v>122</v>
      </c>
      <c r="G88" s="143">
        <v>0</v>
      </c>
      <c r="H88" s="144">
        <f t="shared" si="1"/>
        <v>0</v>
      </c>
    </row>
    <row r="89" spans="1:8" s="126" customFormat="1" ht="15" customHeight="1">
      <c r="A89" s="165" t="s">
        <v>606</v>
      </c>
      <c r="B89" s="157" t="s">
        <v>597</v>
      </c>
      <c r="C89" s="165" t="s">
        <v>614</v>
      </c>
      <c r="D89" s="165" t="s">
        <v>613</v>
      </c>
      <c r="E89" s="158">
        <v>2</v>
      </c>
      <c r="F89" s="157" t="s">
        <v>122</v>
      </c>
      <c r="G89" s="143">
        <v>0</v>
      </c>
      <c r="H89" s="144">
        <f t="shared" si="1"/>
        <v>0</v>
      </c>
    </row>
    <row r="90" spans="1:8" s="126" customFormat="1" ht="15" customHeight="1">
      <c r="A90" s="165" t="s">
        <v>607</v>
      </c>
      <c r="B90" s="157" t="s">
        <v>597</v>
      </c>
      <c r="C90" s="165" t="s">
        <v>612</v>
      </c>
      <c r="D90" s="165" t="s">
        <v>618</v>
      </c>
      <c r="E90" s="158">
        <v>1</v>
      </c>
      <c r="F90" s="157" t="s">
        <v>122</v>
      </c>
      <c r="G90" s="143">
        <v>0</v>
      </c>
      <c r="H90" s="144">
        <f t="shared" si="1"/>
        <v>0</v>
      </c>
    </row>
    <row r="91" spans="1:8" s="126" customFormat="1" ht="15" customHeight="1">
      <c r="A91" s="165" t="s">
        <v>608</v>
      </c>
      <c r="B91" s="157" t="s">
        <v>609</v>
      </c>
      <c r="C91" s="157" t="s">
        <v>616</v>
      </c>
      <c r="D91" s="157" t="s">
        <v>617</v>
      </c>
      <c r="E91" s="158">
        <v>1</v>
      </c>
      <c r="F91" s="157" t="s">
        <v>122</v>
      </c>
      <c r="G91" s="159">
        <v>0</v>
      </c>
      <c r="H91" s="144">
        <f t="shared" si="1"/>
        <v>0</v>
      </c>
    </row>
    <row r="92" spans="1:8" s="126" customFormat="1" ht="15" customHeight="1">
      <c r="A92" s="137"/>
      <c r="B92" s="137"/>
      <c r="C92" s="137"/>
      <c r="D92" s="137"/>
      <c r="E92" s="137"/>
      <c r="F92" s="137"/>
      <c r="G92" s="137"/>
      <c r="H92" s="140"/>
    </row>
    <row r="93" spans="1:8" s="126" customFormat="1" ht="15" customHeight="1">
      <c r="A93" s="137"/>
      <c r="B93" s="139" t="s">
        <v>302</v>
      </c>
      <c r="C93" s="139" t="s">
        <v>303</v>
      </c>
      <c r="D93" s="137"/>
      <c r="E93" s="137"/>
      <c r="F93" s="137"/>
      <c r="G93" s="137"/>
      <c r="H93" s="140"/>
    </row>
    <row r="94" spans="1:8" s="126" customFormat="1" ht="15" customHeight="1">
      <c r="A94" s="137"/>
      <c r="B94" s="139" t="s">
        <v>304</v>
      </c>
      <c r="C94" s="139" t="s">
        <v>305</v>
      </c>
      <c r="D94" s="137"/>
      <c r="E94" s="137"/>
      <c r="F94" s="137"/>
      <c r="G94" s="137"/>
      <c r="H94" s="167">
        <f>SUM(H95:H118)</f>
        <v>0</v>
      </c>
    </row>
    <row r="95" spans="1:8" s="126" customFormat="1" ht="15" customHeight="1">
      <c r="A95" s="141" t="s">
        <v>188</v>
      </c>
      <c r="B95" s="141" t="s">
        <v>117</v>
      </c>
      <c r="C95" s="141" t="s">
        <v>189</v>
      </c>
      <c r="D95" s="141"/>
      <c r="E95" s="142">
        <v>29.4</v>
      </c>
      <c r="F95" s="141" t="s">
        <v>119</v>
      </c>
      <c r="G95" s="143">
        <v>0</v>
      </c>
      <c r="H95" s="144">
        <f aca="true" t="shared" si="2" ref="H95:H118">E95*G95</f>
        <v>0</v>
      </c>
    </row>
    <row r="96" spans="1:8" s="126" customFormat="1" ht="15" customHeight="1">
      <c r="A96" s="141" t="s">
        <v>306</v>
      </c>
      <c r="B96" s="141" t="s">
        <v>117</v>
      </c>
      <c r="C96" s="141" t="s">
        <v>307</v>
      </c>
      <c r="D96" s="141" t="s">
        <v>308</v>
      </c>
      <c r="E96" s="142">
        <v>4</v>
      </c>
      <c r="F96" s="141" t="s">
        <v>122</v>
      </c>
      <c r="G96" s="143">
        <v>0</v>
      </c>
      <c r="H96" s="144">
        <f t="shared" si="2"/>
        <v>0</v>
      </c>
    </row>
    <row r="97" spans="1:8" s="126" customFormat="1" ht="15" customHeight="1">
      <c r="A97" s="141" t="s">
        <v>309</v>
      </c>
      <c r="B97" s="141" t="s">
        <v>117</v>
      </c>
      <c r="C97" s="141" t="s">
        <v>310</v>
      </c>
      <c r="D97" s="141" t="s">
        <v>311</v>
      </c>
      <c r="E97" s="142">
        <v>4</v>
      </c>
      <c r="F97" s="141" t="s">
        <v>122</v>
      </c>
      <c r="G97" s="143">
        <v>0</v>
      </c>
      <c r="H97" s="144">
        <f t="shared" si="2"/>
        <v>0</v>
      </c>
    </row>
    <row r="98" spans="1:8" s="126" customFormat="1" ht="15" customHeight="1">
      <c r="A98" s="141" t="s">
        <v>312</v>
      </c>
      <c r="B98" s="141" t="s">
        <v>117</v>
      </c>
      <c r="C98" s="141" t="s">
        <v>313</v>
      </c>
      <c r="D98" s="141"/>
      <c r="E98" s="142">
        <v>12</v>
      </c>
      <c r="F98" s="141" t="s">
        <v>122</v>
      </c>
      <c r="G98" s="143">
        <v>0</v>
      </c>
      <c r="H98" s="144">
        <f t="shared" si="2"/>
        <v>0</v>
      </c>
    </row>
    <row r="99" spans="1:8" s="126" customFormat="1" ht="15" customHeight="1">
      <c r="A99" s="141" t="s">
        <v>314</v>
      </c>
      <c r="B99" s="141" t="s">
        <v>117</v>
      </c>
      <c r="C99" s="141" t="s">
        <v>315</v>
      </c>
      <c r="D99" s="141"/>
      <c r="E99" s="142">
        <v>4</v>
      </c>
      <c r="F99" s="141" t="s">
        <v>122</v>
      </c>
      <c r="G99" s="143">
        <v>0</v>
      </c>
      <c r="H99" s="144">
        <f t="shared" si="2"/>
        <v>0</v>
      </c>
    </row>
    <row r="100" spans="1:8" s="126" customFormat="1" ht="15" customHeight="1">
      <c r="A100" s="141" t="s">
        <v>316</v>
      </c>
      <c r="B100" s="141" t="s">
        <v>117</v>
      </c>
      <c r="C100" s="141" t="s">
        <v>317</v>
      </c>
      <c r="D100" s="141"/>
      <c r="E100" s="142">
        <v>14.7</v>
      </c>
      <c r="F100" s="141" t="s">
        <v>119</v>
      </c>
      <c r="G100" s="143">
        <v>0</v>
      </c>
      <c r="H100" s="144">
        <f t="shared" si="2"/>
        <v>0</v>
      </c>
    </row>
    <row r="101" spans="1:8" s="126" customFormat="1" ht="15" customHeight="1">
      <c r="A101" s="141" t="s">
        <v>318</v>
      </c>
      <c r="B101" s="141" t="s">
        <v>117</v>
      </c>
      <c r="C101" s="141" t="s">
        <v>319</v>
      </c>
      <c r="D101" s="141" t="s">
        <v>311</v>
      </c>
      <c r="E101" s="142">
        <v>3</v>
      </c>
      <c r="F101" s="141" t="s">
        <v>122</v>
      </c>
      <c r="G101" s="143">
        <v>0</v>
      </c>
      <c r="H101" s="144">
        <f t="shared" si="2"/>
        <v>0</v>
      </c>
    </row>
    <row r="102" spans="1:8" s="126" customFormat="1" ht="15" customHeight="1">
      <c r="A102" s="141" t="s">
        <v>320</v>
      </c>
      <c r="B102" s="141" t="s">
        <v>117</v>
      </c>
      <c r="C102" s="141" t="s">
        <v>321</v>
      </c>
      <c r="D102" s="141"/>
      <c r="E102" s="142">
        <v>12</v>
      </c>
      <c r="F102" s="141" t="s">
        <v>122</v>
      </c>
      <c r="G102" s="143">
        <v>0</v>
      </c>
      <c r="H102" s="144">
        <f t="shared" si="2"/>
        <v>0</v>
      </c>
    </row>
    <row r="103" spans="1:8" s="126" customFormat="1" ht="15" customHeight="1">
      <c r="A103" s="141" t="s">
        <v>322</v>
      </c>
      <c r="B103" s="141" t="s">
        <v>117</v>
      </c>
      <c r="C103" s="141" t="s">
        <v>323</v>
      </c>
      <c r="D103" s="141"/>
      <c r="E103" s="142">
        <v>7.35</v>
      </c>
      <c r="F103" s="141" t="s">
        <v>119</v>
      </c>
      <c r="G103" s="143">
        <v>0</v>
      </c>
      <c r="H103" s="144">
        <f t="shared" si="2"/>
        <v>0</v>
      </c>
    </row>
    <row r="104" spans="1:8" s="126" customFormat="1" ht="15" customHeight="1">
      <c r="A104" s="141" t="s">
        <v>324</v>
      </c>
      <c r="B104" s="141" t="s">
        <v>117</v>
      </c>
      <c r="C104" s="141" t="s">
        <v>325</v>
      </c>
      <c r="D104" s="141" t="s">
        <v>326</v>
      </c>
      <c r="E104" s="142">
        <v>3</v>
      </c>
      <c r="F104" s="141" t="s">
        <v>122</v>
      </c>
      <c r="G104" s="143">
        <v>0</v>
      </c>
      <c r="H104" s="144">
        <f t="shared" si="2"/>
        <v>0</v>
      </c>
    </row>
    <row r="105" spans="1:8" s="126" customFormat="1" ht="15" customHeight="1">
      <c r="A105" s="141" t="s">
        <v>327</v>
      </c>
      <c r="B105" s="141" t="s">
        <v>117</v>
      </c>
      <c r="C105" s="141" t="s">
        <v>328</v>
      </c>
      <c r="D105" s="141"/>
      <c r="E105" s="142">
        <v>8</v>
      </c>
      <c r="F105" s="141" t="s">
        <v>122</v>
      </c>
      <c r="G105" s="143">
        <v>0</v>
      </c>
      <c r="H105" s="144">
        <f t="shared" si="2"/>
        <v>0</v>
      </c>
    </row>
    <row r="106" spans="1:8" s="126" customFormat="1" ht="15" customHeight="1">
      <c r="A106" s="141" t="s">
        <v>329</v>
      </c>
      <c r="B106" s="141" t="s">
        <v>117</v>
      </c>
      <c r="C106" s="141" t="s">
        <v>330</v>
      </c>
      <c r="D106" s="141" t="s">
        <v>311</v>
      </c>
      <c r="E106" s="142">
        <v>2</v>
      </c>
      <c r="F106" s="141" t="s">
        <v>122</v>
      </c>
      <c r="G106" s="143">
        <v>0</v>
      </c>
      <c r="H106" s="144">
        <f t="shared" si="2"/>
        <v>0</v>
      </c>
    </row>
    <row r="107" spans="1:8" s="126" customFormat="1" ht="15" customHeight="1">
      <c r="A107" s="141" t="s">
        <v>202</v>
      </c>
      <c r="B107" s="141" t="s">
        <v>117</v>
      </c>
      <c r="C107" s="141" t="s">
        <v>203</v>
      </c>
      <c r="D107" s="141"/>
      <c r="E107" s="142">
        <v>0.07</v>
      </c>
      <c r="F107" s="141" t="s">
        <v>204</v>
      </c>
      <c r="G107" s="143">
        <v>0</v>
      </c>
      <c r="H107" s="144">
        <f t="shared" si="2"/>
        <v>0</v>
      </c>
    </row>
    <row r="108" spans="1:8" s="126" customFormat="1" ht="15" customHeight="1">
      <c r="A108" s="141" t="s">
        <v>205</v>
      </c>
      <c r="B108" s="141" t="s">
        <v>117</v>
      </c>
      <c r="C108" s="141" t="s">
        <v>206</v>
      </c>
      <c r="D108" s="141"/>
      <c r="E108" s="142">
        <v>0.14</v>
      </c>
      <c r="F108" s="141" t="s">
        <v>204</v>
      </c>
      <c r="G108" s="143">
        <v>0</v>
      </c>
      <c r="H108" s="144">
        <f t="shared" si="2"/>
        <v>0</v>
      </c>
    </row>
    <row r="109" spans="1:8" s="126" customFormat="1" ht="15" customHeight="1">
      <c r="A109" s="141" t="s">
        <v>331</v>
      </c>
      <c r="B109" s="141" t="s">
        <v>117</v>
      </c>
      <c r="C109" s="141" t="s">
        <v>332</v>
      </c>
      <c r="D109" s="141"/>
      <c r="E109" s="142">
        <v>21</v>
      </c>
      <c r="F109" s="141" t="s">
        <v>122</v>
      </c>
      <c r="G109" s="143">
        <v>0</v>
      </c>
      <c r="H109" s="144">
        <f t="shared" si="2"/>
        <v>0</v>
      </c>
    </row>
    <row r="110" spans="1:8" s="126" customFormat="1" ht="15" customHeight="1">
      <c r="A110" s="141" t="s">
        <v>333</v>
      </c>
      <c r="B110" s="141" t="s">
        <v>117</v>
      </c>
      <c r="C110" s="141" t="s">
        <v>334</v>
      </c>
      <c r="D110" s="141"/>
      <c r="E110" s="142">
        <v>0.21</v>
      </c>
      <c r="F110" s="141" t="s">
        <v>204</v>
      </c>
      <c r="G110" s="143">
        <v>0</v>
      </c>
      <c r="H110" s="144">
        <f t="shared" si="2"/>
        <v>0</v>
      </c>
    </row>
    <row r="111" spans="1:8" s="126" customFormat="1" ht="15" customHeight="1">
      <c r="A111" s="141" t="s">
        <v>335</v>
      </c>
      <c r="B111" s="141" t="s">
        <v>117</v>
      </c>
      <c r="C111" s="141" t="s">
        <v>336</v>
      </c>
      <c r="D111" s="141"/>
      <c r="E111" s="142">
        <v>0.042</v>
      </c>
      <c r="F111" s="141" t="s">
        <v>122</v>
      </c>
      <c r="G111" s="143">
        <v>0</v>
      </c>
      <c r="H111" s="144">
        <f t="shared" si="2"/>
        <v>0</v>
      </c>
    </row>
    <row r="112" spans="1:8" s="126" customFormat="1" ht="15" customHeight="1">
      <c r="A112" s="141" t="s">
        <v>337</v>
      </c>
      <c r="B112" s="141" t="s">
        <v>117</v>
      </c>
      <c r="C112" s="141" t="s">
        <v>338</v>
      </c>
      <c r="D112" s="141" t="s">
        <v>339</v>
      </c>
      <c r="E112" s="142">
        <v>10</v>
      </c>
      <c r="F112" s="141" t="s">
        <v>122</v>
      </c>
      <c r="G112" s="143">
        <v>0</v>
      </c>
      <c r="H112" s="144">
        <f t="shared" si="2"/>
        <v>0</v>
      </c>
    </row>
    <row r="113" spans="1:8" s="126" customFormat="1" ht="15" customHeight="1">
      <c r="A113" s="141" t="s">
        <v>288</v>
      </c>
      <c r="B113" s="141" t="s">
        <v>124</v>
      </c>
      <c r="C113" s="141" t="s">
        <v>289</v>
      </c>
      <c r="D113" s="141"/>
      <c r="E113" s="142">
        <v>9</v>
      </c>
      <c r="F113" s="141" t="s">
        <v>290</v>
      </c>
      <c r="G113" s="143">
        <v>0</v>
      </c>
      <c r="H113" s="144">
        <f t="shared" si="2"/>
        <v>0</v>
      </c>
    </row>
    <row r="114" spans="1:8" s="126" customFormat="1" ht="15" customHeight="1">
      <c r="A114" s="141" t="s">
        <v>291</v>
      </c>
      <c r="B114" s="141" t="s">
        <v>124</v>
      </c>
      <c r="C114" s="141" t="s">
        <v>292</v>
      </c>
      <c r="D114" s="141"/>
      <c r="E114" s="142">
        <v>5.1</v>
      </c>
      <c r="F114" s="141" t="s">
        <v>290</v>
      </c>
      <c r="G114" s="143">
        <v>0</v>
      </c>
      <c r="H114" s="144">
        <f t="shared" si="2"/>
        <v>0</v>
      </c>
    </row>
    <row r="115" spans="1:8" s="126" customFormat="1" ht="15" customHeight="1">
      <c r="A115" s="141" t="s">
        <v>293</v>
      </c>
      <c r="B115" s="141" t="s">
        <v>124</v>
      </c>
      <c r="C115" s="141" t="s">
        <v>294</v>
      </c>
      <c r="D115" s="141"/>
      <c r="E115" s="142">
        <v>2626</v>
      </c>
      <c r="F115" s="141" t="s">
        <v>254</v>
      </c>
      <c r="G115" s="143">
        <v>0</v>
      </c>
      <c r="H115" s="144">
        <f t="shared" si="2"/>
        <v>0</v>
      </c>
    </row>
    <row r="116" spans="1:8" s="126" customFormat="1" ht="15" customHeight="1">
      <c r="A116" s="141" t="s">
        <v>340</v>
      </c>
      <c r="B116" s="141" t="s">
        <v>117</v>
      </c>
      <c r="C116" s="141" t="s">
        <v>341</v>
      </c>
      <c r="D116" s="141" t="s">
        <v>342</v>
      </c>
      <c r="E116" s="142">
        <v>18</v>
      </c>
      <c r="F116" s="141" t="s">
        <v>122</v>
      </c>
      <c r="G116" s="143">
        <v>0</v>
      </c>
      <c r="H116" s="144">
        <f t="shared" si="2"/>
        <v>0</v>
      </c>
    </row>
    <row r="117" spans="1:8" s="126" customFormat="1" ht="27" customHeight="1">
      <c r="A117" s="141" t="s">
        <v>295</v>
      </c>
      <c r="B117" s="141" t="s">
        <v>117</v>
      </c>
      <c r="C117" s="141" t="s">
        <v>296</v>
      </c>
      <c r="D117" s="141" t="s">
        <v>297</v>
      </c>
      <c r="E117" s="142">
        <v>0.36</v>
      </c>
      <c r="F117" s="141" t="s">
        <v>122</v>
      </c>
      <c r="G117" s="143">
        <v>0</v>
      </c>
      <c r="H117" s="144">
        <f t="shared" si="2"/>
        <v>0</v>
      </c>
    </row>
    <row r="118" spans="1:8" s="126" customFormat="1" ht="15" customHeight="1">
      <c r="A118" s="141" t="s">
        <v>268</v>
      </c>
      <c r="B118" s="141" t="s">
        <v>124</v>
      </c>
      <c r="C118" s="141" t="s">
        <v>269</v>
      </c>
      <c r="D118" s="141"/>
      <c r="E118" s="142">
        <v>0.621</v>
      </c>
      <c r="F118" s="141" t="s">
        <v>254</v>
      </c>
      <c r="G118" s="143">
        <v>0</v>
      </c>
      <c r="H118" s="144">
        <f t="shared" si="2"/>
        <v>0</v>
      </c>
    </row>
    <row r="119" spans="1:8" s="126" customFormat="1" ht="15" customHeight="1">
      <c r="A119" s="137"/>
      <c r="B119" s="137"/>
      <c r="C119" s="137"/>
      <c r="D119" s="137"/>
      <c r="E119" s="137"/>
      <c r="F119" s="137"/>
      <c r="G119" s="137"/>
      <c r="H119" s="140"/>
    </row>
    <row r="120" spans="1:8" s="126" customFormat="1" ht="15" customHeight="1">
      <c r="A120" s="137"/>
      <c r="B120" s="139" t="s">
        <v>343</v>
      </c>
      <c r="C120" s="139" t="s">
        <v>344</v>
      </c>
      <c r="D120" s="137"/>
      <c r="E120" s="137"/>
      <c r="F120" s="137"/>
      <c r="G120" s="137"/>
      <c r="H120" s="140"/>
    </row>
    <row r="121" spans="1:8" s="126" customFormat="1" ht="15" customHeight="1">
      <c r="A121" s="137"/>
      <c r="B121" s="139" t="s">
        <v>304</v>
      </c>
      <c r="C121" s="139" t="s">
        <v>305</v>
      </c>
      <c r="D121" s="137"/>
      <c r="E121" s="137"/>
      <c r="F121" s="137"/>
      <c r="G121" s="137"/>
      <c r="H121" s="167">
        <f>SUM(H122:H147)</f>
        <v>0</v>
      </c>
    </row>
    <row r="122" spans="1:8" s="126" customFormat="1" ht="15" customHeight="1">
      <c r="A122" s="141" t="s">
        <v>345</v>
      </c>
      <c r="B122" s="141" t="s">
        <v>117</v>
      </c>
      <c r="C122" s="141" t="s">
        <v>346</v>
      </c>
      <c r="D122" s="141"/>
      <c r="E122" s="142">
        <v>1</v>
      </c>
      <c r="F122" s="141" t="s">
        <v>122</v>
      </c>
      <c r="G122" s="143">
        <v>0</v>
      </c>
      <c r="H122" s="144">
        <f aca="true" t="shared" si="3" ref="H122:H147">E122*G122</f>
        <v>0</v>
      </c>
    </row>
    <row r="123" spans="1:8" s="126" customFormat="1" ht="15" customHeight="1">
      <c r="A123" s="141" t="s">
        <v>347</v>
      </c>
      <c r="B123" s="141" t="s">
        <v>117</v>
      </c>
      <c r="C123" s="141" t="s">
        <v>348</v>
      </c>
      <c r="D123" s="141" t="s">
        <v>349</v>
      </c>
      <c r="E123" s="142">
        <v>2</v>
      </c>
      <c r="F123" s="141" t="s">
        <v>204</v>
      </c>
      <c r="G123" s="143">
        <v>0</v>
      </c>
      <c r="H123" s="144">
        <f t="shared" si="3"/>
        <v>0</v>
      </c>
    </row>
    <row r="124" spans="1:8" s="126" customFormat="1" ht="15" customHeight="1">
      <c r="A124" s="141" t="s">
        <v>188</v>
      </c>
      <c r="B124" s="141" t="s">
        <v>117</v>
      </c>
      <c r="C124" s="141" t="s">
        <v>189</v>
      </c>
      <c r="D124" s="141"/>
      <c r="E124" s="142">
        <v>29.4</v>
      </c>
      <c r="F124" s="141" t="s">
        <v>119</v>
      </c>
      <c r="G124" s="143">
        <v>0</v>
      </c>
      <c r="H124" s="144">
        <f t="shared" si="3"/>
        <v>0</v>
      </c>
    </row>
    <row r="125" spans="1:8" s="126" customFormat="1" ht="15" customHeight="1">
      <c r="A125" s="141" t="s">
        <v>306</v>
      </c>
      <c r="B125" s="141" t="s">
        <v>117</v>
      </c>
      <c r="C125" s="141" t="s">
        <v>307</v>
      </c>
      <c r="D125" s="141" t="s">
        <v>308</v>
      </c>
      <c r="E125" s="142">
        <v>4</v>
      </c>
      <c r="F125" s="141" t="s">
        <v>122</v>
      </c>
      <c r="G125" s="143">
        <v>0</v>
      </c>
      <c r="H125" s="144">
        <f t="shared" si="3"/>
        <v>0</v>
      </c>
    </row>
    <row r="126" spans="1:8" s="126" customFormat="1" ht="15" customHeight="1">
      <c r="A126" s="141" t="s">
        <v>309</v>
      </c>
      <c r="B126" s="141" t="s">
        <v>117</v>
      </c>
      <c r="C126" s="141" t="s">
        <v>310</v>
      </c>
      <c r="D126" s="141" t="s">
        <v>311</v>
      </c>
      <c r="E126" s="142">
        <v>4</v>
      </c>
      <c r="F126" s="141" t="s">
        <v>122</v>
      </c>
      <c r="G126" s="143">
        <v>0</v>
      </c>
      <c r="H126" s="144">
        <f t="shared" si="3"/>
        <v>0</v>
      </c>
    </row>
    <row r="127" spans="1:8" s="126" customFormat="1" ht="15" customHeight="1">
      <c r="A127" s="141" t="s">
        <v>312</v>
      </c>
      <c r="B127" s="141" t="s">
        <v>117</v>
      </c>
      <c r="C127" s="141" t="s">
        <v>313</v>
      </c>
      <c r="D127" s="141"/>
      <c r="E127" s="142">
        <v>12</v>
      </c>
      <c r="F127" s="141" t="s">
        <v>122</v>
      </c>
      <c r="G127" s="143">
        <v>0</v>
      </c>
      <c r="H127" s="144">
        <f t="shared" si="3"/>
        <v>0</v>
      </c>
    </row>
    <row r="128" spans="1:8" s="126" customFormat="1" ht="15" customHeight="1">
      <c r="A128" s="141" t="s">
        <v>314</v>
      </c>
      <c r="B128" s="141" t="s">
        <v>117</v>
      </c>
      <c r="C128" s="141" t="s">
        <v>315</v>
      </c>
      <c r="D128" s="141"/>
      <c r="E128" s="142">
        <v>4</v>
      </c>
      <c r="F128" s="141" t="s">
        <v>122</v>
      </c>
      <c r="G128" s="143">
        <v>0</v>
      </c>
      <c r="H128" s="144">
        <f t="shared" si="3"/>
        <v>0</v>
      </c>
    </row>
    <row r="129" spans="1:8" s="126" customFormat="1" ht="15" customHeight="1">
      <c r="A129" s="141" t="s">
        <v>316</v>
      </c>
      <c r="B129" s="141" t="s">
        <v>117</v>
      </c>
      <c r="C129" s="141" t="s">
        <v>317</v>
      </c>
      <c r="D129" s="141"/>
      <c r="E129" s="142">
        <v>14.7</v>
      </c>
      <c r="F129" s="141" t="s">
        <v>119</v>
      </c>
      <c r="G129" s="143">
        <v>0</v>
      </c>
      <c r="H129" s="144">
        <f t="shared" si="3"/>
        <v>0</v>
      </c>
    </row>
    <row r="130" spans="1:8" s="126" customFormat="1" ht="15" customHeight="1">
      <c r="A130" s="141" t="s">
        <v>318</v>
      </c>
      <c r="B130" s="141" t="s">
        <v>117</v>
      </c>
      <c r="C130" s="141" t="s">
        <v>319</v>
      </c>
      <c r="D130" s="141" t="s">
        <v>311</v>
      </c>
      <c r="E130" s="142">
        <v>3</v>
      </c>
      <c r="F130" s="141" t="s">
        <v>122</v>
      </c>
      <c r="G130" s="143">
        <v>0</v>
      </c>
      <c r="H130" s="144">
        <f t="shared" si="3"/>
        <v>0</v>
      </c>
    </row>
    <row r="131" spans="1:8" s="126" customFormat="1" ht="15" customHeight="1">
      <c r="A131" s="141" t="s">
        <v>320</v>
      </c>
      <c r="B131" s="141" t="s">
        <v>117</v>
      </c>
      <c r="C131" s="141" t="s">
        <v>321</v>
      </c>
      <c r="D131" s="141"/>
      <c r="E131" s="142">
        <v>12</v>
      </c>
      <c r="F131" s="141" t="s">
        <v>122</v>
      </c>
      <c r="G131" s="143">
        <v>0</v>
      </c>
      <c r="H131" s="144">
        <f t="shared" si="3"/>
        <v>0</v>
      </c>
    </row>
    <row r="132" spans="1:8" s="126" customFormat="1" ht="15" customHeight="1">
      <c r="A132" s="141" t="s">
        <v>322</v>
      </c>
      <c r="B132" s="141" t="s">
        <v>117</v>
      </c>
      <c r="C132" s="141" t="s">
        <v>323</v>
      </c>
      <c r="D132" s="141"/>
      <c r="E132" s="142">
        <v>7.35</v>
      </c>
      <c r="F132" s="141" t="s">
        <v>119</v>
      </c>
      <c r="G132" s="143">
        <v>0</v>
      </c>
      <c r="H132" s="144">
        <f t="shared" si="3"/>
        <v>0</v>
      </c>
    </row>
    <row r="133" spans="1:8" s="126" customFormat="1" ht="15" customHeight="1">
      <c r="A133" s="141" t="s">
        <v>324</v>
      </c>
      <c r="B133" s="141" t="s">
        <v>117</v>
      </c>
      <c r="C133" s="141" t="s">
        <v>325</v>
      </c>
      <c r="D133" s="141" t="s">
        <v>326</v>
      </c>
      <c r="E133" s="142">
        <v>3</v>
      </c>
      <c r="F133" s="141" t="s">
        <v>122</v>
      </c>
      <c r="G133" s="143">
        <v>0</v>
      </c>
      <c r="H133" s="144">
        <f t="shared" si="3"/>
        <v>0</v>
      </c>
    </row>
    <row r="134" spans="1:8" s="126" customFormat="1" ht="15" customHeight="1">
      <c r="A134" s="141" t="s">
        <v>327</v>
      </c>
      <c r="B134" s="141" t="s">
        <v>117</v>
      </c>
      <c r="C134" s="141" t="s">
        <v>328</v>
      </c>
      <c r="D134" s="141"/>
      <c r="E134" s="142">
        <v>8</v>
      </c>
      <c r="F134" s="141" t="s">
        <v>122</v>
      </c>
      <c r="G134" s="143">
        <v>0</v>
      </c>
      <c r="H134" s="144">
        <f t="shared" si="3"/>
        <v>0</v>
      </c>
    </row>
    <row r="135" spans="1:8" s="126" customFormat="1" ht="15" customHeight="1">
      <c r="A135" s="141" t="s">
        <v>329</v>
      </c>
      <c r="B135" s="141" t="s">
        <v>117</v>
      </c>
      <c r="C135" s="141" t="s">
        <v>330</v>
      </c>
      <c r="D135" s="141" t="s">
        <v>311</v>
      </c>
      <c r="E135" s="142">
        <v>2</v>
      </c>
      <c r="F135" s="141" t="s">
        <v>122</v>
      </c>
      <c r="G135" s="143">
        <v>0</v>
      </c>
      <c r="H135" s="144">
        <f t="shared" si="3"/>
        <v>0</v>
      </c>
    </row>
    <row r="136" spans="1:8" s="126" customFormat="1" ht="15" customHeight="1">
      <c r="A136" s="141" t="s">
        <v>202</v>
      </c>
      <c r="B136" s="141" t="s">
        <v>117</v>
      </c>
      <c r="C136" s="141" t="s">
        <v>203</v>
      </c>
      <c r="D136" s="141"/>
      <c r="E136" s="142">
        <v>0.07</v>
      </c>
      <c r="F136" s="141" t="s">
        <v>204</v>
      </c>
      <c r="G136" s="143">
        <v>0</v>
      </c>
      <c r="H136" s="144">
        <f t="shared" si="3"/>
        <v>0</v>
      </c>
    </row>
    <row r="137" spans="1:8" s="126" customFormat="1" ht="15" customHeight="1">
      <c r="A137" s="141" t="s">
        <v>205</v>
      </c>
      <c r="B137" s="141" t="s">
        <v>117</v>
      </c>
      <c r="C137" s="141" t="s">
        <v>206</v>
      </c>
      <c r="D137" s="141"/>
      <c r="E137" s="142">
        <v>0.14</v>
      </c>
      <c r="F137" s="141" t="s">
        <v>204</v>
      </c>
      <c r="G137" s="143">
        <v>0</v>
      </c>
      <c r="H137" s="144">
        <f t="shared" si="3"/>
        <v>0</v>
      </c>
    </row>
    <row r="138" spans="1:8" s="126" customFormat="1" ht="15" customHeight="1">
      <c r="A138" s="141" t="s">
        <v>331</v>
      </c>
      <c r="B138" s="141" t="s">
        <v>117</v>
      </c>
      <c r="C138" s="141" t="s">
        <v>332</v>
      </c>
      <c r="D138" s="141"/>
      <c r="E138" s="142">
        <v>21</v>
      </c>
      <c r="F138" s="141" t="s">
        <v>122</v>
      </c>
      <c r="G138" s="143">
        <v>0</v>
      </c>
      <c r="H138" s="144">
        <f t="shared" si="3"/>
        <v>0</v>
      </c>
    </row>
    <row r="139" spans="1:8" s="126" customFormat="1" ht="15" customHeight="1">
      <c r="A139" s="141" t="s">
        <v>333</v>
      </c>
      <c r="B139" s="141" t="s">
        <v>117</v>
      </c>
      <c r="C139" s="141" t="s">
        <v>334</v>
      </c>
      <c r="D139" s="141"/>
      <c r="E139" s="142">
        <v>0.21</v>
      </c>
      <c r="F139" s="141" t="s">
        <v>204</v>
      </c>
      <c r="G139" s="143">
        <v>0</v>
      </c>
      <c r="H139" s="144">
        <f t="shared" si="3"/>
        <v>0</v>
      </c>
    </row>
    <row r="140" spans="1:8" s="126" customFormat="1" ht="15" customHeight="1">
      <c r="A140" s="141" t="s">
        <v>335</v>
      </c>
      <c r="B140" s="141" t="s">
        <v>117</v>
      </c>
      <c r="C140" s="141" t="s">
        <v>336</v>
      </c>
      <c r="D140" s="141"/>
      <c r="E140" s="142">
        <v>0.042</v>
      </c>
      <c r="F140" s="141" t="s">
        <v>122</v>
      </c>
      <c r="G140" s="143">
        <v>0</v>
      </c>
      <c r="H140" s="144">
        <f t="shared" si="3"/>
        <v>0</v>
      </c>
    </row>
    <row r="141" spans="1:8" s="126" customFormat="1" ht="15" customHeight="1">
      <c r="A141" s="141" t="s">
        <v>252</v>
      </c>
      <c r="B141" s="141" t="s">
        <v>124</v>
      </c>
      <c r="C141" s="141" t="s">
        <v>253</v>
      </c>
      <c r="D141" s="141"/>
      <c r="E141" s="142">
        <v>5</v>
      </c>
      <c r="F141" s="141" t="s">
        <v>254</v>
      </c>
      <c r="G141" s="143">
        <v>0</v>
      </c>
      <c r="H141" s="144">
        <f t="shared" si="3"/>
        <v>0</v>
      </c>
    </row>
    <row r="142" spans="1:8" s="126" customFormat="1" ht="15" customHeight="1">
      <c r="A142" s="141" t="s">
        <v>255</v>
      </c>
      <c r="B142" s="141" t="s">
        <v>124</v>
      </c>
      <c r="C142" s="141" t="s">
        <v>256</v>
      </c>
      <c r="D142" s="141"/>
      <c r="E142" s="142">
        <v>3</v>
      </c>
      <c r="F142" s="141" t="s">
        <v>122</v>
      </c>
      <c r="G142" s="143">
        <v>0</v>
      </c>
      <c r="H142" s="144">
        <f t="shared" si="3"/>
        <v>0</v>
      </c>
    </row>
    <row r="143" spans="1:8" s="126" customFormat="1" ht="15" customHeight="1">
      <c r="A143" s="141" t="s">
        <v>288</v>
      </c>
      <c r="B143" s="141" t="s">
        <v>124</v>
      </c>
      <c r="C143" s="141" t="s">
        <v>289</v>
      </c>
      <c r="D143" s="141"/>
      <c r="E143" s="142">
        <v>9</v>
      </c>
      <c r="F143" s="141" t="s">
        <v>290</v>
      </c>
      <c r="G143" s="143">
        <v>0</v>
      </c>
      <c r="H143" s="144">
        <f t="shared" si="3"/>
        <v>0</v>
      </c>
    </row>
    <row r="144" spans="1:8" s="126" customFormat="1" ht="15" customHeight="1">
      <c r="A144" s="141" t="s">
        <v>291</v>
      </c>
      <c r="B144" s="141" t="s">
        <v>124</v>
      </c>
      <c r="C144" s="141" t="s">
        <v>292</v>
      </c>
      <c r="D144" s="141"/>
      <c r="E144" s="142">
        <v>5.1</v>
      </c>
      <c r="F144" s="141" t="s">
        <v>290</v>
      </c>
      <c r="G144" s="143">
        <v>0</v>
      </c>
      <c r="H144" s="144">
        <f t="shared" si="3"/>
        <v>0</v>
      </c>
    </row>
    <row r="145" spans="1:8" s="126" customFormat="1" ht="15" customHeight="1">
      <c r="A145" s="141" t="s">
        <v>293</v>
      </c>
      <c r="B145" s="141" t="s">
        <v>124</v>
      </c>
      <c r="C145" s="141" t="s">
        <v>294</v>
      </c>
      <c r="D145" s="141"/>
      <c r="E145" s="142">
        <v>2892</v>
      </c>
      <c r="F145" s="141" t="s">
        <v>254</v>
      </c>
      <c r="G145" s="143">
        <v>0</v>
      </c>
      <c r="H145" s="144">
        <f t="shared" si="3"/>
        <v>0</v>
      </c>
    </row>
    <row r="146" spans="1:8" s="126" customFormat="1" ht="27" customHeight="1">
      <c r="A146" s="141" t="s">
        <v>295</v>
      </c>
      <c r="B146" s="141" t="s">
        <v>117</v>
      </c>
      <c r="C146" s="141" t="s">
        <v>296</v>
      </c>
      <c r="D146" s="141" t="s">
        <v>297</v>
      </c>
      <c r="E146" s="142">
        <v>0.36</v>
      </c>
      <c r="F146" s="141" t="s">
        <v>122</v>
      </c>
      <c r="G146" s="143">
        <v>0</v>
      </c>
      <c r="H146" s="144">
        <f t="shared" si="3"/>
        <v>0</v>
      </c>
    </row>
    <row r="147" spans="1:8" s="126" customFormat="1" ht="15" customHeight="1">
      <c r="A147" s="141" t="s">
        <v>268</v>
      </c>
      <c r="B147" s="141" t="s">
        <v>124</v>
      </c>
      <c r="C147" s="141" t="s">
        <v>269</v>
      </c>
      <c r="D147" s="141"/>
      <c r="E147" s="142">
        <v>0.621</v>
      </c>
      <c r="F147" s="141" t="s">
        <v>254</v>
      </c>
      <c r="G147" s="143">
        <v>0</v>
      </c>
      <c r="H147" s="144">
        <f t="shared" si="3"/>
        <v>0</v>
      </c>
    </row>
    <row r="148" spans="1:8" s="126" customFormat="1" ht="15" customHeight="1">
      <c r="A148" s="137"/>
      <c r="B148" s="137"/>
      <c r="C148" s="137"/>
      <c r="D148" s="137"/>
      <c r="E148" s="137"/>
      <c r="F148" s="137"/>
      <c r="G148" s="137"/>
      <c r="H148" s="140"/>
    </row>
    <row r="149" spans="1:8" s="126" customFormat="1" ht="15" customHeight="1">
      <c r="A149" s="137"/>
      <c r="B149" s="137"/>
      <c r="C149" s="145" t="s">
        <v>350</v>
      </c>
      <c r="D149" s="137"/>
      <c r="E149" s="137"/>
      <c r="F149" s="137"/>
      <c r="G149" s="137"/>
      <c r="H149" s="146">
        <f>SUM(H9:H148)-H10-H94-H121</f>
        <v>0</v>
      </c>
    </row>
  </sheetData>
  <mergeCells count="3">
    <mergeCell ref="B3:C3"/>
    <mergeCell ref="B4:C4"/>
    <mergeCell ref="B5:C5"/>
  </mergeCells>
  <printOptions horizontalCentered="1"/>
  <pageMargins left="0.5118110236220472" right="0.11811023622047245" top="0.3937007874015748" bottom="0.1968503937007874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abSelected="1" workbookViewId="0" topLeftCell="A1">
      <selection activeCell="J189" sqref="J189"/>
    </sheetView>
  </sheetViews>
  <sheetFormatPr defaultColWidth="9.00390625" defaultRowHeight="15"/>
  <cols>
    <col min="1" max="1" width="15.421875" style="126" customWidth="1"/>
    <col min="2" max="2" width="6.57421875" style="126" customWidth="1"/>
    <col min="3" max="3" width="10.421875" style="126" customWidth="1"/>
    <col min="4" max="4" width="48.8515625" style="126" customWidth="1"/>
    <col min="5" max="5" width="13.7109375" style="126" customWidth="1"/>
    <col min="6" max="6" width="7.421875" style="126" customWidth="1"/>
    <col min="7" max="7" width="11.28125" style="126" customWidth="1"/>
    <col min="8" max="8" width="11.421875" style="126" customWidth="1"/>
    <col min="9" max="9" width="16.140625" style="126" customWidth="1"/>
    <col min="10" max="11" width="14.28125" style="126" customWidth="1"/>
    <col min="12" max="254" width="9.00390625" style="1" customWidth="1"/>
    <col min="255" max="255" width="15.421875" style="1" customWidth="1"/>
    <col min="256" max="256" width="6.57421875" style="1" customWidth="1"/>
    <col min="257" max="257" width="10.421875" style="1" customWidth="1"/>
    <col min="258" max="258" width="48.8515625" style="1" customWidth="1"/>
    <col min="259" max="259" width="13.7109375" style="1" customWidth="1"/>
    <col min="260" max="260" width="7.421875" style="1" customWidth="1"/>
    <col min="261" max="261" width="11.28125" style="1" customWidth="1"/>
    <col min="262" max="262" width="11.421875" style="1" customWidth="1"/>
    <col min="263" max="263" width="16.140625" style="1" customWidth="1"/>
    <col min="264" max="267" width="14.28125" style="1" customWidth="1"/>
    <col min="268" max="510" width="9.00390625" style="1" customWidth="1"/>
    <col min="511" max="511" width="15.421875" style="1" customWidth="1"/>
    <col min="512" max="512" width="6.57421875" style="1" customWidth="1"/>
    <col min="513" max="513" width="10.421875" style="1" customWidth="1"/>
    <col min="514" max="514" width="48.8515625" style="1" customWidth="1"/>
    <col min="515" max="515" width="13.7109375" style="1" customWidth="1"/>
    <col min="516" max="516" width="7.421875" style="1" customWidth="1"/>
    <col min="517" max="517" width="11.28125" style="1" customWidth="1"/>
    <col min="518" max="518" width="11.421875" style="1" customWidth="1"/>
    <col min="519" max="519" width="16.140625" style="1" customWidth="1"/>
    <col min="520" max="523" width="14.28125" style="1" customWidth="1"/>
    <col min="524" max="766" width="9.00390625" style="1" customWidth="1"/>
    <col min="767" max="767" width="15.421875" style="1" customWidth="1"/>
    <col min="768" max="768" width="6.57421875" style="1" customWidth="1"/>
    <col min="769" max="769" width="10.421875" style="1" customWidth="1"/>
    <col min="770" max="770" width="48.8515625" style="1" customWidth="1"/>
    <col min="771" max="771" width="13.7109375" style="1" customWidth="1"/>
    <col min="772" max="772" width="7.421875" style="1" customWidth="1"/>
    <col min="773" max="773" width="11.28125" style="1" customWidth="1"/>
    <col min="774" max="774" width="11.421875" style="1" customWidth="1"/>
    <col min="775" max="775" width="16.140625" style="1" customWidth="1"/>
    <col min="776" max="779" width="14.28125" style="1" customWidth="1"/>
    <col min="780" max="1022" width="9.00390625" style="1" customWidth="1"/>
    <col min="1023" max="1023" width="15.421875" style="1" customWidth="1"/>
    <col min="1024" max="1024" width="6.57421875" style="1" customWidth="1"/>
    <col min="1025" max="1025" width="10.421875" style="1" customWidth="1"/>
    <col min="1026" max="1026" width="48.8515625" style="1" customWidth="1"/>
    <col min="1027" max="1027" width="13.7109375" style="1" customWidth="1"/>
    <col min="1028" max="1028" width="7.421875" style="1" customWidth="1"/>
    <col min="1029" max="1029" width="11.28125" style="1" customWidth="1"/>
    <col min="1030" max="1030" width="11.421875" style="1" customWidth="1"/>
    <col min="1031" max="1031" width="16.140625" style="1" customWidth="1"/>
    <col min="1032" max="1035" width="14.28125" style="1" customWidth="1"/>
    <col min="1036" max="1278" width="9.00390625" style="1" customWidth="1"/>
    <col min="1279" max="1279" width="15.421875" style="1" customWidth="1"/>
    <col min="1280" max="1280" width="6.57421875" style="1" customWidth="1"/>
    <col min="1281" max="1281" width="10.421875" style="1" customWidth="1"/>
    <col min="1282" max="1282" width="48.8515625" style="1" customWidth="1"/>
    <col min="1283" max="1283" width="13.7109375" style="1" customWidth="1"/>
    <col min="1284" max="1284" width="7.421875" style="1" customWidth="1"/>
    <col min="1285" max="1285" width="11.28125" style="1" customWidth="1"/>
    <col min="1286" max="1286" width="11.421875" style="1" customWidth="1"/>
    <col min="1287" max="1287" width="16.140625" style="1" customWidth="1"/>
    <col min="1288" max="1291" width="14.28125" style="1" customWidth="1"/>
    <col min="1292" max="1534" width="9.00390625" style="1" customWidth="1"/>
    <col min="1535" max="1535" width="15.421875" style="1" customWidth="1"/>
    <col min="1536" max="1536" width="6.57421875" style="1" customWidth="1"/>
    <col min="1537" max="1537" width="10.421875" style="1" customWidth="1"/>
    <col min="1538" max="1538" width="48.8515625" style="1" customWidth="1"/>
    <col min="1539" max="1539" width="13.7109375" style="1" customWidth="1"/>
    <col min="1540" max="1540" width="7.421875" style="1" customWidth="1"/>
    <col min="1541" max="1541" width="11.28125" style="1" customWidth="1"/>
    <col min="1542" max="1542" width="11.421875" style="1" customWidth="1"/>
    <col min="1543" max="1543" width="16.140625" style="1" customWidth="1"/>
    <col min="1544" max="1547" width="14.28125" style="1" customWidth="1"/>
    <col min="1548" max="1790" width="9.00390625" style="1" customWidth="1"/>
    <col min="1791" max="1791" width="15.421875" style="1" customWidth="1"/>
    <col min="1792" max="1792" width="6.57421875" style="1" customWidth="1"/>
    <col min="1793" max="1793" width="10.421875" style="1" customWidth="1"/>
    <col min="1794" max="1794" width="48.8515625" style="1" customWidth="1"/>
    <col min="1795" max="1795" width="13.7109375" style="1" customWidth="1"/>
    <col min="1796" max="1796" width="7.421875" style="1" customWidth="1"/>
    <col min="1797" max="1797" width="11.28125" style="1" customWidth="1"/>
    <col min="1798" max="1798" width="11.421875" style="1" customWidth="1"/>
    <col min="1799" max="1799" width="16.140625" style="1" customWidth="1"/>
    <col min="1800" max="1803" width="14.28125" style="1" customWidth="1"/>
    <col min="1804" max="2046" width="9.00390625" style="1" customWidth="1"/>
    <col min="2047" max="2047" width="15.421875" style="1" customWidth="1"/>
    <col min="2048" max="2048" width="6.57421875" style="1" customWidth="1"/>
    <col min="2049" max="2049" width="10.421875" style="1" customWidth="1"/>
    <col min="2050" max="2050" width="48.8515625" style="1" customWidth="1"/>
    <col min="2051" max="2051" width="13.7109375" style="1" customWidth="1"/>
    <col min="2052" max="2052" width="7.421875" style="1" customWidth="1"/>
    <col min="2053" max="2053" width="11.28125" style="1" customWidth="1"/>
    <col min="2054" max="2054" width="11.421875" style="1" customWidth="1"/>
    <col min="2055" max="2055" width="16.140625" style="1" customWidth="1"/>
    <col min="2056" max="2059" width="14.28125" style="1" customWidth="1"/>
    <col min="2060" max="2302" width="9.00390625" style="1" customWidth="1"/>
    <col min="2303" max="2303" width="15.421875" style="1" customWidth="1"/>
    <col min="2304" max="2304" width="6.57421875" style="1" customWidth="1"/>
    <col min="2305" max="2305" width="10.421875" style="1" customWidth="1"/>
    <col min="2306" max="2306" width="48.8515625" style="1" customWidth="1"/>
    <col min="2307" max="2307" width="13.7109375" style="1" customWidth="1"/>
    <col min="2308" max="2308" width="7.421875" style="1" customWidth="1"/>
    <col min="2309" max="2309" width="11.28125" style="1" customWidth="1"/>
    <col min="2310" max="2310" width="11.421875" style="1" customWidth="1"/>
    <col min="2311" max="2311" width="16.140625" style="1" customWidth="1"/>
    <col min="2312" max="2315" width="14.28125" style="1" customWidth="1"/>
    <col min="2316" max="2558" width="9.00390625" style="1" customWidth="1"/>
    <col min="2559" max="2559" width="15.421875" style="1" customWidth="1"/>
    <col min="2560" max="2560" width="6.57421875" style="1" customWidth="1"/>
    <col min="2561" max="2561" width="10.421875" style="1" customWidth="1"/>
    <col min="2562" max="2562" width="48.8515625" style="1" customWidth="1"/>
    <col min="2563" max="2563" width="13.7109375" style="1" customWidth="1"/>
    <col min="2564" max="2564" width="7.421875" style="1" customWidth="1"/>
    <col min="2565" max="2565" width="11.28125" style="1" customWidth="1"/>
    <col min="2566" max="2566" width="11.421875" style="1" customWidth="1"/>
    <col min="2567" max="2567" width="16.140625" style="1" customWidth="1"/>
    <col min="2568" max="2571" width="14.28125" style="1" customWidth="1"/>
    <col min="2572" max="2814" width="9.00390625" style="1" customWidth="1"/>
    <col min="2815" max="2815" width="15.421875" style="1" customWidth="1"/>
    <col min="2816" max="2816" width="6.57421875" style="1" customWidth="1"/>
    <col min="2817" max="2817" width="10.421875" style="1" customWidth="1"/>
    <col min="2818" max="2818" width="48.8515625" style="1" customWidth="1"/>
    <col min="2819" max="2819" width="13.7109375" style="1" customWidth="1"/>
    <col min="2820" max="2820" width="7.421875" style="1" customWidth="1"/>
    <col min="2821" max="2821" width="11.28125" style="1" customWidth="1"/>
    <col min="2822" max="2822" width="11.421875" style="1" customWidth="1"/>
    <col min="2823" max="2823" width="16.140625" style="1" customWidth="1"/>
    <col min="2824" max="2827" width="14.28125" style="1" customWidth="1"/>
    <col min="2828" max="3070" width="9.00390625" style="1" customWidth="1"/>
    <col min="3071" max="3071" width="15.421875" style="1" customWidth="1"/>
    <col min="3072" max="3072" width="6.57421875" style="1" customWidth="1"/>
    <col min="3073" max="3073" width="10.421875" style="1" customWidth="1"/>
    <col min="3074" max="3074" width="48.8515625" style="1" customWidth="1"/>
    <col min="3075" max="3075" width="13.7109375" style="1" customWidth="1"/>
    <col min="3076" max="3076" width="7.421875" style="1" customWidth="1"/>
    <col min="3077" max="3077" width="11.28125" style="1" customWidth="1"/>
    <col min="3078" max="3078" width="11.421875" style="1" customWidth="1"/>
    <col min="3079" max="3079" width="16.140625" style="1" customWidth="1"/>
    <col min="3080" max="3083" width="14.28125" style="1" customWidth="1"/>
    <col min="3084" max="3326" width="9.00390625" style="1" customWidth="1"/>
    <col min="3327" max="3327" width="15.421875" style="1" customWidth="1"/>
    <col min="3328" max="3328" width="6.57421875" style="1" customWidth="1"/>
    <col min="3329" max="3329" width="10.421875" style="1" customWidth="1"/>
    <col min="3330" max="3330" width="48.8515625" style="1" customWidth="1"/>
    <col min="3331" max="3331" width="13.7109375" style="1" customWidth="1"/>
    <col min="3332" max="3332" width="7.421875" style="1" customWidth="1"/>
    <col min="3333" max="3333" width="11.28125" style="1" customWidth="1"/>
    <col min="3334" max="3334" width="11.421875" style="1" customWidth="1"/>
    <col min="3335" max="3335" width="16.140625" style="1" customWidth="1"/>
    <col min="3336" max="3339" width="14.28125" style="1" customWidth="1"/>
    <col min="3340" max="3582" width="9.00390625" style="1" customWidth="1"/>
    <col min="3583" max="3583" width="15.421875" style="1" customWidth="1"/>
    <col min="3584" max="3584" width="6.57421875" style="1" customWidth="1"/>
    <col min="3585" max="3585" width="10.421875" style="1" customWidth="1"/>
    <col min="3586" max="3586" width="48.8515625" style="1" customWidth="1"/>
    <col min="3587" max="3587" width="13.7109375" style="1" customWidth="1"/>
    <col min="3588" max="3588" width="7.421875" style="1" customWidth="1"/>
    <col min="3589" max="3589" width="11.28125" style="1" customWidth="1"/>
    <col min="3590" max="3590" width="11.421875" style="1" customWidth="1"/>
    <col min="3591" max="3591" width="16.140625" style="1" customWidth="1"/>
    <col min="3592" max="3595" width="14.28125" style="1" customWidth="1"/>
    <col min="3596" max="3838" width="9.00390625" style="1" customWidth="1"/>
    <col min="3839" max="3839" width="15.421875" style="1" customWidth="1"/>
    <col min="3840" max="3840" width="6.57421875" style="1" customWidth="1"/>
    <col min="3841" max="3841" width="10.421875" style="1" customWidth="1"/>
    <col min="3842" max="3842" width="48.8515625" style="1" customWidth="1"/>
    <col min="3843" max="3843" width="13.7109375" style="1" customWidth="1"/>
    <col min="3844" max="3844" width="7.421875" style="1" customWidth="1"/>
    <col min="3845" max="3845" width="11.28125" style="1" customWidth="1"/>
    <col min="3846" max="3846" width="11.421875" style="1" customWidth="1"/>
    <col min="3847" max="3847" width="16.140625" style="1" customWidth="1"/>
    <col min="3848" max="3851" width="14.28125" style="1" customWidth="1"/>
    <col min="3852" max="4094" width="9.00390625" style="1" customWidth="1"/>
    <col min="4095" max="4095" width="15.421875" style="1" customWidth="1"/>
    <col min="4096" max="4096" width="6.57421875" style="1" customWidth="1"/>
    <col min="4097" max="4097" width="10.421875" style="1" customWidth="1"/>
    <col min="4098" max="4098" width="48.8515625" style="1" customWidth="1"/>
    <col min="4099" max="4099" width="13.7109375" style="1" customWidth="1"/>
    <col min="4100" max="4100" width="7.421875" style="1" customWidth="1"/>
    <col min="4101" max="4101" width="11.28125" style="1" customWidth="1"/>
    <col min="4102" max="4102" width="11.421875" style="1" customWidth="1"/>
    <col min="4103" max="4103" width="16.140625" style="1" customWidth="1"/>
    <col min="4104" max="4107" width="14.28125" style="1" customWidth="1"/>
    <col min="4108" max="4350" width="9.00390625" style="1" customWidth="1"/>
    <col min="4351" max="4351" width="15.421875" style="1" customWidth="1"/>
    <col min="4352" max="4352" width="6.57421875" style="1" customWidth="1"/>
    <col min="4353" max="4353" width="10.421875" style="1" customWidth="1"/>
    <col min="4354" max="4354" width="48.8515625" style="1" customWidth="1"/>
    <col min="4355" max="4355" width="13.7109375" style="1" customWidth="1"/>
    <col min="4356" max="4356" width="7.421875" style="1" customWidth="1"/>
    <col min="4357" max="4357" width="11.28125" style="1" customWidth="1"/>
    <col min="4358" max="4358" width="11.421875" style="1" customWidth="1"/>
    <col min="4359" max="4359" width="16.140625" style="1" customWidth="1"/>
    <col min="4360" max="4363" width="14.28125" style="1" customWidth="1"/>
    <col min="4364" max="4606" width="9.00390625" style="1" customWidth="1"/>
    <col min="4607" max="4607" width="15.421875" style="1" customWidth="1"/>
    <col min="4608" max="4608" width="6.57421875" style="1" customWidth="1"/>
    <col min="4609" max="4609" width="10.421875" style="1" customWidth="1"/>
    <col min="4610" max="4610" width="48.8515625" style="1" customWidth="1"/>
    <col min="4611" max="4611" width="13.7109375" style="1" customWidth="1"/>
    <col min="4612" max="4612" width="7.421875" style="1" customWidth="1"/>
    <col min="4613" max="4613" width="11.28125" style="1" customWidth="1"/>
    <col min="4614" max="4614" width="11.421875" style="1" customWidth="1"/>
    <col min="4615" max="4615" width="16.140625" style="1" customWidth="1"/>
    <col min="4616" max="4619" width="14.28125" style="1" customWidth="1"/>
    <col min="4620" max="4862" width="9.00390625" style="1" customWidth="1"/>
    <col min="4863" max="4863" width="15.421875" style="1" customWidth="1"/>
    <col min="4864" max="4864" width="6.57421875" style="1" customWidth="1"/>
    <col min="4865" max="4865" width="10.421875" style="1" customWidth="1"/>
    <col min="4866" max="4866" width="48.8515625" style="1" customWidth="1"/>
    <col min="4867" max="4867" width="13.7109375" style="1" customWidth="1"/>
    <col min="4868" max="4868" width="7.421875" style="1" customWidth="1"/>
    <col min="4869" max="4869" width="11.28125" style="1" customWidth="1"/>
    <col min="4870" max="4870" width="11.421875" style="1" customWidth="1"/>
    <col min="4871" max="4871" width="16.140625" style="1" customWidth="1"/>
    <col min="4872" max="4875" width="14.28125" style="1" customWidth="1"/>
    <col min="4876" max="5118" width="9.00390625" style="1" customWidth="1"/>
    <col min="5119" max="5119" width="15.421875" style="1" customWidth="1"/>
    <col min="5120" max="5120" width="6.57421875" style="1" customWidth="1"/>
    <col min="5121" max="5121" width="10.421875" style="1" customWidth="1"/>
    <col min="5122" max="5122" width="48.8515625" style="1" customWidth="1"/>
    <col min="5123" max="5123" width="13.7109375" style="1" customWidth="1"/>
    <col min="5124" max="5124" width="7.421875" style="1" customWidth="1"/>
    <col min="5125" max="5125" width="11.28125" style="1" customWidth="1"/>
    <col min="5126" max="5126" width="11.421875" style="1" customWidth="1"/>
    <col min="5127" max="5127" width="16.140625" style="1" customWidth="1"/>
    <col min="5128" max="5131" width="14.28125" style="1" customWidth="1"/>
    <col min="5132" max="5374" width="9.00390625" style="1" customWidth="1"/>
    <col min="5375" max="5375" width="15.421875" style="1" customWidth="1"/>
    <col min="5376" max="5376" width="6.57421875" style="1" customWidth="1"/>
    <col min="5377" max="5377" width="10.421875" style="1" customWidth="1"/>
    <col min="5378" max="5378" width="48.8515625" style="1" customWidth="1"/>
    <col min="5379" max="5379" width="13.7109375" style="1" customWidth="1"/>
    <col min="5380" max="5380" width="7.421875" style="1" customWidth="1"/>
    <col min="5381" max="5381" width="11.28125" style="1" customWidth="1"/>
    <col min="5382" max="5382" width="11.421875" style="1" customWidth="1"/>
    <col min="5383" max="5383" width="16.140625" style="1" customWidth="1"/>
    <col min="5384" max="5387" width="14.28125" style="1" customWidth="1"/>
    <col min="5388" max="5630" width="9.00390625" style="1" customWidth="1"/>
    <col min="5631" max="5631" width="15.421875" style="1" customWidth="1"/>
    <col min="5632" max="5632" width="6.57421875" style="1" customWidth="1"/>
    <col min="5633" max="5633" width="10.421875" style="1" customWidth="1"/>
    <col min="5634" max="5634" width="48.8515625" style="1" customWidth="1"/>
    <col min="5635" max="5635" width="13.7109375" style="1" customWidth="1"/>
    <col min="5636" max="5636" width="7.421875" style="1" customWidth="1"/>
    <col min="5637" max="5637" width="11.28125" style="1" customWidth="1"/>
    <col min="5638" max="5638" width="11.421875" style="1" customWidth="1"/>
    <col min="5639" max="5639" width="16.140625" style="1" customWidth="1"/>
    <col min="5640" max="5643" width="14.28125" style="1" customWidth="1"/>
    <col min="5644" max="5886" width="9.00390625" style="1" customWidth="1"/>
    <col min="5887" max="5887" width="15.421875" style="1" customWidth="1"/>
    <col min="5888" max="5888" width="6.57421875" style="1" customWidth="1"/>
    <col min="5889" max="5889" width="10.421875" style="1" customWidth="1"/>
    <col min="5890" max="5890" width="48.8515625" style="1" customWidth="1"/>
    <col min="5891" max="5891" width="13.7109375" style="1" customWidth="1"/>
    <col min="5892" max="5892" width="7.421875" style="1" customWidth="1"/>
    <col min="5893" max="5893" width="11.28125" style="1" customWidth="1"/>
    <col min="5894" max="5894" width="11.421875" style="1" customWidth="1"/>
    <col min="5895" max="5895" width="16.140625" style="1" customWidth="1"/>
    <col min="5896" max="5899" width="14.28125" style="1" customWidth="1"/>
    <col min="5900" max="6142" width="9.00390625" style="1" customWidth="1"/>
    <col min="6143" max="6143" width="15.421875" style="1" customWidth="1"/>
    <col min="6144" max="6144" width="6.57421875" style="1" customWidth="1"/>
    <col min="6145" max="6145" width="10.421875" style="1" customWidth="1"/>
    <col min="6146" max="6146" width="48.8515625" style="1" customWidth="1"/>
    <col min="6147" max="6147" width="13.7109375" style="1" customWidth="1"/>
    <col min="6148" max="6148" width="7.421875" style="1" customWidth="1"/>
    <col min="6149" max="6149" width="11.28125" style="1" customWidth="1"/>
    <col min="6150" max="6150" width="11.421875" style="1" customWidth="1"/>
    <col min="6151" max="6151" width="16.140625" style="1" customWidth="1"/>
    <col min="6152" max="6155" width="14.28125" style="1" customWidth="1"/>
    <col min="6156" max="6398" width="9.00390625" style="1" customWidth="1"/>
    <col min="6399" max="6399" width="15.421875" style="1" customWidth="1"/>
    <col min="6400" max="6400" width="6.57421875" style="1" customWidth="1"/>
    <col min="6401" max="6401" width="10.421875" style="1" customWidth="1"/>
    <col min="6402" max="6402" width="48.8515625" style="1" customWidth="1"/>
    <col min="6403" max="6403" width="13.7109375" style="1" customWidth="1"/>
    <col min="6404" max="6404" width="7.421875" style="1" customWidth="1"/>
    <col min="6405" max="6405" width="11.28125" style="1" customWidth="1"/>
    <col min="6406" max="6406" width="11.421875" style="1" customWidth="1"/>
    <col min="6407" max="6407" width="16.140625" style="1" customWidth="1"/>
    <col min="6408" max="6411" width="14.28125" style="1" customWidth="1"/>
    <col min="6412" max="6654" width="9.00390625" style="1" customWidth="1"/>
    <col min="6655" max="6655" width="15.421875" style="1" customWidth="1"/>
    <col min="6656" max="6656" width="6.57421875" style="1" customWidth="1"/>
    <col min="6657" max="6657" width="10.421875" style="1" customWidth="1"/>
    <col min="6658" max="6658" width="48.8515625" style="1" customWidth="1"/>
    <col min="6659" max="6659" width="13.7109375" style="1" customWidth="1"/>
    <col min="6660" max="6660" width="7.421875" style="1" customWidth="1"/>
    <col min="6661" max="6661" width="11.28125" style="1" customWidth="1"/>
    <col min="6662" max="6662" width="11.421875" style="1" customWidth="1"/>
    <col min="6663" max="6663" width="16.140625" style="1" customWidth="1"/>
    <col min="6664" max="6667" width="14.28125" style="1" customWidth="1"/>
    <col min="6668" max="6910" width="9.00390625" style="1" customWidth="1"/>
    <col min="6911" max="6911" width="15.421875" style="1" customWidth="1"/>
    <col min="6912" max="6912" width="6.57421875" style="1" customWidth="1"/>
    <col min="6913" max="6913" width="10.421875" style="1" customWidth="1"/>
    <col min="6914" max="6914" width="48.8515625" style="1" customWidth="1"/>
    <col min="6915" max="6915" width="13.7109375" style="1" customWidth="1"/>
    <col min="6916" max="6916" width="7.421875" style="1" customWidth="1"/>
    <col min="6917" max="6917" width="11.28125" style="1" customWidth="1"/>
    <col min="6918" max="6918" width="11.421875" style="1" customWidth="1"/>
    <col min="6919" max="6919" width="16.140625" style="1" customWidth="1"/>
    <col min="6920" max="6923" width="14.28125" style="1" customWidth="1"/>
    <col min="6924" max="7166" width="9.00390625" style="1" customWidth="1"/>
    <col min="7167" max="7167" width="15.421875" style="1" customWidth="1"/>
    <col min="7168" max="7168" width="6.57421875" style="1" customWidth="1"/>
    <col min="7169" max="7169" width="10.421875" style="1" customWidth="1"/>
    <col min="7170" max="7170" width="48.8515625" style="1" customWidth="1"/>
    <col min="7171" max="7171" width="13.7109375" style="1" customWidth="1"/>
    <col min="7172" max="7172" width="7.421875" style="1" customWidth="1"/>
    <col min="7173" max="7173" width="11.28125" style="1" customWidth="1"/>
    <col min="7174" max="7174" width="11.421875" style="1" customWidth="1"/>
    <col min="7175" max="7175" width="16.140625" style="1" customWidth="1"/>
    <col min="7176" max="7179" width="14.28125" style="1" customWidth="1"/>
    <col min="7180" max="7422" width="9.00390625" style="1" customWidth="1"/>
    <col min="7423" max="7423" width="15.421875" style="1" customWidth="1"/>
    <col min="7424" max="7424" width="6.57421875" style="1" customWidth="1"/>
    <col min="7425" max="7425" width="10.421875" style="1" customWidth="1"/>
    <col min="7426" max="7426" width="48.8515625" style="1" customWidth="1"/>
    <col min="7427" max="7427" width="13.7109375" style="1" customWidth="1"/>
    <col min="7428" max="7428" width="7.421875" style="1" customWidth="1"/>
    <col min="7429" max="7429" width="11.28125" style="1" customWidth="1"/>
    <col min="7430" max="7430" width="11.421875" style="1" customWidth="1"/>
    <col min="7431" max="7431" width="16.140625" style="1" customWidth="1"/>
    <col min="7432" max="7435" width="14.28125" style="1" customWidth="1"/>
    <col min="7436" max="7678" width="9.00390625" style="1" customWidth="1"/>
    <col min="7679" max="7679" width="15.421875" style="1" customWidth="1"/>
    <col min="7680" max="7680" width="6.57421875" style="1" customWidth="1"/>
    <col min="7681" max="7681" width="10.421875" style="1" customWidth="1"/>
    <col min="7682" max="7682" width="48.8515625" style="1" customWidth="1"/>
    <col min="7683" max="7683" width="13.7109375" style="1" customWidth="1"/>
    <col min="7684" max="7684" width="7.421875" style="1" customWidth="1"/>
    <col min="7685" max="7685" width="11.28125" style="1" customWidth="1"/>
    <col min="7686" max="7686" width="11.421875" style="1" customWidth="1"/>
    <col min="7687" max="7687" width="16.140625" style="1" customWidth="1"/>
    <col min="7688" max="7691" width="14.28125" style="1" customWidth="1"/>
    <col min="7692" max="7934" width="9.00390625" style="1" customWidth="1"/>
    <col min="7935" max="7935" width="15.421875" style="1" customWidth="1"/>
    <col min="7936" max="7936" width="6.57421875" style="1" customWidth="1"/>
    <col min="7937" max="7937" width="10.421875" style="1" customWidth="1"/>
    <col min="7938" max="7938" width="48.8515625" style="1" customWidth="1"/>
    <col min="7939" max="7939" width="13.7109375" style="1" customWidth="1"/>
    <col min="7940" max="7940" width="7.421875" style="1" customWidth="1"/>
    <col min="7941" max="7941" width="11.28125" style="1" customWidth="1"/>
    <col min="7942" max="7942" width="11.421875" style="1" customWidth="1"/>
    <col min="7943" max="7943" width="16.140625" style="1" customWidth="1"/>
    <col min="7944" max="7947" width="14.28125" style="1" customWidth="1"/>
    <col min="7948" max="8190" width="9.00390625" style="1" customWidth="1"/>
    <col min="8191" max="8191" width="15.421875" style="1" customWidth="1"/>
    <col min="8192" max="8192" width="6.57421875" style="1" customWidth="1"/>
    <col min="8193" max="8193" width="10.421875" style="1" customWidth="1"/>
    <col min="8194" max="8194" width="48.8515625" style="1" customWidth="1"/>
    <col min="8195" max="8195" width="13.7109375" style="1" customWidth="1"/>
    <col min="8196" max="8196" width="7.421875" style="1" customWidth="1"/>
    <col min="8197" max="8197" width="11.28125" style="1" customWidth="1"/>
    <col min="8198" max="8198" width="11.421875" style="1" customWidth="1"/>
    <col min="8199" max="8199" width="16.140625" style="1" customWidth="1"/>
    <col min="8200" max="8203" width="14.28125" style="1" customWidth="1"/>
    <col min="8204" max="8446" width="9.00390625" style="1" customWidth="1"/>
    <col min="8447" max="8447" width="15.421875" style="1" customWidth="1"/>
    <col min="8448" max="8448" width="6.57421875" style="1" customWidth="1"/>
    <col min="8449" max="8449" width="10.421875" style="1" customWidth="1"/>
    <col min="8450" max="8450" width="48.8515625" style="1" customWidth="1"/>
    <col min="8451" max="8451" width="13.7109375" style="1" customWidth="1"/>
    <col min="8452" max="8452" width="7.421875" style="1" customWidth="1"/>
    <col min="8453" max="8453" width="11.28125" style="1" customWidth="1"/>
    <col min="8454" max="8454" width="11.421875" style="1" customWidth="1"/>
    <col min="8455" max="8455" width="16.140625" style="1" customWidth="1"/>
    <col min="8456" max="8459" width="14.28125" style="1" customWidth="1"/>
    <col min="8460" max="8702" width="9.00390625" style="1" customWidth="1"/>
    <col min="8703" max="8703" width="15.421875" style="1" customWidth="1"/>
    <col min="8704" max="8704" width="6.57421875" style="1" customWidth="1"/>
    <col min="8705" max="8705" width="10.421875" style="1" customWidth="1"/>
    <col min="8706" max="8706" width="48.8515625" style="1" customWidth="1"/>
    <col min="8707" max="8707" width="13.7109375" style="1" customWidth="1"/>
    <col min="8708" max="8708" width="7.421875" style="1" customWidth="1"/>
    <col min="8709" max="8709" width="11.28125" style="1" customWidth="1"/>
    <col min="8710" max="8710" width="11.421875" style="1" customWidth="1"/>
    <col min="8711" max="8711" width="16.140625" style="1" customWidth="1"/>
    <col min="8712" max="8715" width="14.28125" style="1" customWidth="1"/>
    <col min="8716" max="8958" width="9.00390625" style="1" customWidth="1"/>
    <col min="8959" max="8959" width="15.421875" style="1" customWidth="1"/>
    <col min="8960" max="8960" width="6.57421875" style="1" customWidth="1"/>
    <col min="8961" max="8961" width="10.421875" style="1" customWidth="1"/>
    <col min="8962" max="8962" width="48.8515625" style="1" customWidth="1"/>
    <col min="8963" max="8963" width="13.7109375" style="1" customWidth="1"/>
    <col min="8964" max="8964" width="7.421875" style="1" customWidth="1"/>
    <col min="8965" max="8965" width="11.28125" style="1" customWidth="1"/>
    <col min="8966" max="8966" width="11.421875" style="1" customWidth="1"/>
    <col min="8967" max="8967" width="16.140625" style="1" customWidth="1"/>
    <col min="8968" max="8971" width="14.28125" style="1" customWidth="1"/>
    <col min="8972" max="9214" width="9.00390625" style="1" customWidth="1"/>
    <col min="9215" max="9215" width="15.421875" style="1" customWidth="1"/>
    <col min="9216" max="9216" width="6.57421875" style="1" customWidth="1"/>
    <col min="9217" max="9217" width="10.421875" style="1" customWidth="1"/>
    <col min="9218" max="9218" width="48.8515625" style="1" customWidth="1"/>
    <col min="9219" max="9219" width="13.7109375" style="1" customWidth="1"/>
    <col min="9220" max="9220" width="7.421875" style="1" customWidth="1"/>
    <col min="9221" max="9221" width="11.28125" style="1" customWidth="1"/>
    <col min="9222" max="9222" width="11.421875" style="1" customWidth="1"/>
    <col min="9223" max="9223" width="16.140625" style="1" customWidth="1"/>
    <col min="9224" max="9227" width="14.28125" style="1" customWidth="1"/>
    <col min="9228" max="9470" width="9.00390625" style="1" customWidth="1"/>
    <col min="9471" max="9471" width="15.421875" style="1" customWidth="1"/>
    <col min="9472" max="9472" width="6.57421875" style="1" customWidth="1"/>
    <col min="9473" max="9473" width="10.421875" style="1" customWidth="1"/>
    <col min="9474" max="9474" width="48.8515625" style="1" customWidth="1"/>
    <col min="9475" max="9475" width="13.7109375" style="1" customWidth="1"/>
    <col min="9476" max="9476" width="7.421875" style="1" customWidth="1"/>
    <col min="9477" max="9477" width="11.28125" style="1" customWidth="1"/>
    <col min="9478" max="9478" width="11.421875" style="1" customWidth="1"/>
    <col min="9479" max="9479" width="16.140625" style="1" customWidth="1"/>
    <col min="9480" max="9483" width="14.28125" style="1" customWidth="1"/>
    <col min="9484" max="9726" width="9.00390625" style="1" customWidth="1"/>
    <col min="9727" max="9727" width="15.421875" style="1" customWidth="1"/>
    <col min="9728" max="9728" width="6.57421875" style="1" customWidth="1"/>
    <col min="9729" max="9729" width="10.421875" style="1" customWidth="1"/>
    <col min="9730" max="9730" width="48.8515625" style="1" customWidth="1"/>
    <col min="9731" max="9731" width="13.7109375" style="1" customWidth="1"/>
    <col min="9732" max="9732" width="7.421875" style="1" customWidth="1"/>
    <col min="9733" max="9733" width="11.28125" style="1" customWidth="1"/>
    <col min="9734" max="9734" width="11.421875" style="1" customWidth="1"/>
    <col min="9735" max="9735" width="16.140625" style="1" customWidth="1"/>
    <col min="9736" max="9739" width="14.28125" style="1" customWidth="1"/>
    <col min="9740" max="9982" width="9.00390625" style="1" customWidth="1"/>
    <col min="9983" max="9983" width="15.421875" style="1" customWidth="1"/>
    <col min="9984" max="9984" width="6.57421875" style="1" customWidth="1"/>
    <col min="9985" max="9985" width="10.421875" style="1" customWidth="1"/>
    <col min="9986" max="9986" width="48.8515625" style="1" customWidth="1"/>
    <col min="9987" max="9987" width="13.7109375" style="1" customWidth="1"/>
    <col min="9988" max="9988" width="7.421875" style="1" customWidth="1"/>
    <col min="9989" max="9989" width="11.28125" style="1" customWidth="1"/>
    <col min="9990" max="9990" width="11.421875" style="1" customWidth="1"/>
    <col min="9991" max="9991" width="16.140625" style="1" customWidth="1"/>
    <col min="9992" max="9995" width="14.28125" style="1" customWidth="1"/>
    <col min="9996" max="10238" width="9.00390625" style="1" customWidth="1"/>
    <col min="10239" max="10239" width="15.421875" style="1" customWidth="1"/>
    <col min="10240" max="10240" width="6.57421875" style="1" customWidth="1"/>
    <col min="10241" max="10241" width="10.421875" style="1" customWidth="1"/>
    <col min="10242" max="10242" width="48.8515625" style="1" customWidth="1"/>
    <col min="10243" max="10243" width="13.7109375" style="1" customWidth="1"/>
    <col min="10244" max="10244" width="7.421875" style="1" customWidth="1"/>
    <col min="10245" max="10245" width="11.28125" style="1" customWidth="1"/>
    <col min="10246" max="10246" width="11.421875" style="1" customWidth="1"/>
    <col min="10247" max="10247" width="16.140625" style="1" customWidth="1"/>
    <col min="10248" max="10251" width="14.28125" style="1" customWidth="1"/>
    <col min="10252" max="10494" width="9.00390625" style="1" customWidth="1"/>
    <col min="10495" max="10495" width="15.421875" style="1" customWidth="1"/>
    <col min="10496" max="10496" width="6.57421875" style="1" customWidth="1"/>
    <col min="10497" max="10497" width="10.421875" style="1" customWidth="1"/>
    <col min="10498" max="10498" width="48.8515625" style="1" customWidth="1"/>
    <col min="10499" max="10499" width="13.7109375" style="1" customWidth="1"/>
    <col min="10500" max="10500" width="7.421875" style="1" customWidth="1"/>
    <col min="10501" max="10501" width="11.28125" style="1" customWidth="1"/>
    <col min="10502" max="10502" width="11.421875" style="1" customWidth="1"/>
    <col min="10503" max="10503" width="16.140625" style="1" customWidth="1"/>
    <col min="10504" max="10507" width="14.28125" style="1" customWidth="1"/>
    <col min="10508" max="10750" width="9.00390625" style="1" customWidth="1"/>
    <col min="10751" max="10751" width="15.421875" style="1" customWidth="1"/>
    <col min="10752" max="10752" width="6.57421875" style="1" customWidth="1"/>
    <col min="10753" max="10753" width="10.421875" style="1" customWidth="1"/>
    <col min="10754" max="10754" width="48.8515625" style="1" customWidth="1"/>
    <col min="10755" max="10755" width="13.7109375" style="1" customWidth="1"/>
    <col min="10756" max="10756" width="7.421875" style="1" customWidth="1"/>
    <col min="10757" max="10757" width="11.28125" style="1" customWidth="1"/>
    <col min="10758" max="10758" width="11.421875" style="1" customWidth="1"/>
    <col min="10759" max="10759" width="16.140625" style="1" customWidth="1"/>
    <col min="10760" max="10763" width="14.28125" style="1" customWidth="1"/>
    <col min="10764" max="11006" width="9.00390625" style="1" customWidth="1"/>
    <col min="11007" max="11007" width="15.421875" style="1" customWidth="1"/>
    <col min="11008" max="11008" width="6.57421875" style="1" customWidth="1"/>
    <col min="11009" max="11009" width="10.421875" style="1" customWidth="1"/>
    <col min="11010" max="11010" width="48.8515625" style="1" customWidth="1"/>
    <col min="11011" max="11011" width="13.7109375" style="1" customWidth="1"/>
    <col min="11012" max="11012" width="7.421875" style="1" customWidth="1"/>
    <col min="11013" max="11013" width="11.28125" style="1" customWidth="1"/>
    <col min="11014" max="11014" width="11.421875" style="1" customWidth="1"/>
    <col min="11015" max="11015" width="16.140625" style="1" customWidth="1"/>
    <col min="11016" max="11019" width="14.28125" style="1" customWidth="1"/>
    <col min="11020" max="11262" width="9.00390625" style="1" customWidth="1"/>
    <col min="11263" max="11263" width="15.421875" style="1" customWidth="1"/>
    <col min="11264" max="11264" width="6.57421875" style="1" customWidth="1"/>
    <col min="11265" max="11265" width="10.421875" style="1" customWidth="1"/>
    <col min="11266" max="11266" width="48.8515625" style="1" customWidth="1"/>
    <col min="11267" max="11267" width="13.7109375" style="1" customWidth="1"/>
    <col min="11268" max="11268" width="7.421875" style="1" customWidth="1"/>
    <col min="11269" max="11269" width="11.28125" style="1" customWidth="1"/>
    <col min="11270" max="11270" width="11.421875" style="1" customWidth="1"/>
    <col min="11271" max="11271" width="16.140625" style="1" customWidth="1"/>
    <col min="11272" max="11275" width="14.28125" style="1" customWidth="1"/>
    <col min="11276" max="11518" width="9.00390625" style="1" customWidth="1"/>
    <col min="11519" max="11519" width="15.421875" style="1" customWidth="1"/>
    <col min="11520" max="11520" width="6.57421875" style="1" customWidth="1"/>
    <col min="11521" max="11521" width="10.421875" style="1" customWidth="1"/>
    <col min="11522" max="11522" width="48.8515625" style="1" customWidth="1"/>
    <col min="11523" max="11523" width="13.7109375" style="1" customWidth="1"/>
    <col min="11524" max="11524" width="7.421875" style="1" customWidth="1"/>
    <col min="11525" max="11525" width="11.28125" style="1" customWidth="1"/>
    <col min="11526" max="11526" width="11.421875" style="1" customWidth="1"/>
    <col min="11527" max="11527" width="16.140625" style="1" customWidth="1"/>
    <col min="11528" max="11531" width="14.28125" style="1" customWidth="1"/>
    <col min="11532" max="11774" width="9.00390625" style="1" customWidth="1"/>
    <col min="11775" max="11775" width="15.421875" style="1" customWidth="1"/>
    <col min="11776" max="11776" width="6.57421875" style="1" customWidth="1"/>
    <col min="11777" max="11777" width="10.421875" style="1" customWidth="1"/>
    <col min="11778" max="11778" width="48.8515625" style="1" customWidth="1"/>
    <col min="11779" max="11779" width="13.7109375" style="1" customWidth="1"/>
    <col min="11780" max="11780" width="7.421875" style="1" customWidth="1"/>
    <col min="11781" max="11781" width="11.28125" style="1" customWidth="1"/>
    <col min="11782" max="11782" width="11.421875" style="1" customWidth="1"/>
    <col min="11783" max="11783" width="16.140625" style="1" customWidth="1"/>
    <col min="11784" max="11787" width="14.28125" style="1" customWidth="1"/>
    <col min="11788" max="12030" width="9.00390625" style="1" customWidth="1"/>
    <col min="12031" max="12031" width="15.421875" style="1" customWidth="1"/>
    <col min="12032" max="12032" width="6.57421875" style="1" customWidth="1"/>
    <col min="12033" max="12033" width="10.421875" style="1" customWidth="1"/>
    <col min="12034" max="12034" width="48.8515625" style="1" customWidth="1"/>
    <col min="12035" max="12035" width="13.7109375" style="1" customWidth="1"/>
    <col min="12036" max="12036" width="7.421875" style="1" customWidth="1"/>
    <col min="12037" max="12037" width="11.28125" style="1" customWidth="1"/>
    <col min="12038" max="12038" width="11.421875" style="1" customWidth="1"/>
    <col min="12039" max="12039" width="16.140625" style="1" customWidth="1"/>
    <col min="12040" max="12043" width="14.28125" style="1" customWidth="1"/>
    <col min="12044" max="12286" width="9.00390625" style="1" customWidth="1"/>
    <col min="12287" max="12287" width="15.421875" style="1" customWidth="1"/>
    <col min="12288" max="12288" width="6.57421875" style="1" customWidth="1"/>
    <col min="12289" max="12289" width="10.421875" style="1" customWidth="1"/>
    <col min="12290" max="12290" width="48.8515625" style="1" customWidth="1"/>
    <col min="12291" max="12291" width="13.7109375" style="1" customWidth="1"/>
    <col min="12292" max="12292" width="7.421875" style="1" customWidth="1"/>
    <col min="12293" max="12293" width="11.28125" style="1" customWidth="1"/>
    <col min="12294" max="12294" width="11.421875" style="1" customWidth="1"/>
    <col min="12295" max="12295" width="16.140625" style="1" customWidth="1"/>
    <col min="12296" max="12299" width="14.28125" style="1" customWidth="1"/>
    <col min="12300" max="12542" width="9.00390625" style="1" customWidth="1"/>
    <col min="12543" max="12543" width="15.421875" style="1" customWidth="1"/>
    <col min="12544" max="12544" width="6.57421875" style="1" customWidth="1"/>
    <col min="12545" max="12545" width="10.421875" style="1" customWidth="1"/>
    <col min="12546" max="12546" width="48.8515625" style="1" customWidth="1"/>
    <col min="12547" max="12547" width="13.7109375" style="1" customWidth="1"/>
    <col min="12548" max="12548" width="7.421875" style="1" customWidth="1"/>
    <col min="12549" max="12549" width="11.28125" style="1" customWidth="1"/>
    <col min="12550" max="12550" width="11.421875" style="1" customWidth="1"/>
    <col min="12551" max="12551" width="16.140625" style="1" customWidth="1"/>
    <col min="12552" max="12555" width="14.28125" style="1" customWidth="1"/>
    <col min="12556" max="12798" width="9.00390625" style="1" customWidth="1"/>
    <col min="12799" max="12799" width="15.421875" style="1" customWidth="1"/>
    <col min="12800" max="12800" width="6.57421875" style="1" customWidth="1"/>
    <col min="12801" max="12801" width="10.421875" style="1" customWidth="1"/>
    <col min="12802" max="12802" width="48.8515625" style="1" customWidth="1"/>
    <col min="12803" max="12803" width="13.7109375" style="1" customWidth="1"/>
    <col min="12804" max="12804" width="7.421875" style="1" customWidth="1"/>
    <col min="12805" max="12805" width="11.28125" style="1" customWidth="1"/>
    <col min="12806" max="12806" width="11.421875" style="1" customWidth="1"/>
    <col min="12807" max="12807" width="16.140625" style="1" customWidth="1"/>
    <col min="12808" max="12811" width="14.28125" style="1" customWidth="1"/>
    <col min="12812" max="13054" width="9.00390625" style="1" customWidth="1"/>
    <col min="13055" max="13055" width="15.421875" style="1" customWidth="1"/>
    <col min="13056" max="13056" width="6.57421875" style="1" customWidth="1"/>
    <col min="13057" max="13057" width="10.421875" style="1" customWidth="1"/>
    <col min="13058" max="13058" width="48.8515625" style="1" customWidth="1"/>
    <col min="13059" max="13059" width="13.7109375" style="1" customWidth="1"/>
    <col min="13060" max="13060" width="7.421875" style="1" customWidth="1"/>
    <col min="13061" max="13061" width="11.28125" style="1" customWidth="1"/>
    <col min="13062" max="13062" width="11.421875" style="1" customWidth="1"/>
    <col min="13063" max="13063" width="16.140625" style="1" customWidth="1"/>
    <col min="13064" max="13067" width="14.28125" style="1" customWidth="1"/>
    <col min="13068" max="13310" width="9.00390625" style="1" customWidth="1"/>
    <col min="13311" max="13311" width="15.421875" style="1" customWidth="1"/>
    <col min="13312" max="13312" width="6.57421875" style="1" customWidth="1"/>
    <col min="13313" max="13313" width="10.421875" style="1" customWidth="1"/>
    <col min="13314" max="13314" width="48.8515625" style="1" customWidth="1"/>
    <col min="13315" max="13315" width="13.7109375" style="1" customWidth="1"/>
    <col min="13316" max="13316" width="7.421875" style="1" customWidth="1"/>
    <col min="13317" max="13317" width="11.28125" style="1" customWidth="1"/>
    <col min="13318" max="13318" width="11.421875" style="1" customWidth="1"/>
    <col min="13319" max="13319" width="16.140625" style="1" customWidth="1"/>
    <col min="13320" max="13323" width="14.28125" style="1" customWidth="1"/>
    <col min="13324" max="13566" width="9.00390625" style="1" customWidth="1"/>
    <col min="13567" max="13567" width="15.421875" style="1" customWidth="1"/>
    <col min="13568" max="13568" width="6.57421875" style="1" customWidth="1"/>
    <col min="13569" max="13569" width="10.421875" style="1" customWidth="1"/>
    <col min="13570" max="13570" width="48.8515625" style="1" customWidth="1"/>
    <col min="13571" max="13571" width="13.7109375" style="1" customWidth="1"/>
    <col min="13572" max="13572" width="7.421875" style="1" customWidth="1"/>
    <col min="13573" max="13573" width="11.28125" style="1" customWidth="1"/>
    <col min="13574" max="13574" width="11.421875" style="1" customWidth="1"/>
    <col min="13575" max="13575" width="16.140625" style="1" customWidth="1"/>
    <col min="13576" max="13579" width="14.28125" style="1" customWidth="1"/>
    <col min="13580" max="13822" width="9.00390625" style="1" customWidth="1"/>
    <col min="13823" max="13823" width="15.421875" style="1" customWidth="1"/>
    <col min="13824" max="13824" width="6.57421875" style="1" customWidth="1"/>
    <col min="13825" max="13825" width="10.421875" style="1" customWidth="1"/>
    <col min="13826" max="13826" width="48.8515625" style="1" customWidth="1"/>
    <col min="13827" max="13827" width="13.7109375" style="1" customWidth="1"/>
    <col min="13828" max="13828" width="7.421875" style="1" customWidth="1"/>
    <col min="13829" max="13829" width="11.28125" style="1" customWidth="1"/>
    <col min="13830" max="13830" width="11.421875" style="1" customWidth="1"/>
    <col min="13831" max="13831" width="16.140625" style="1" customWidth="1"/>
    <col min="13832" max="13835" width="14.28125" style="1" customWidth="1"/>
    <col min="13836" max="14078" width="9.00390625" style="1" customWidth="1"/>
    <col min="14079" max="14079" width="15.421875" style="1" customWidth="1"/>
    <col min="14080" max="14080" width="6.57421875" style="1" customWidth="1"/>
    <col min="14081" max="14081" width="10.421875" style="1" customWidth="1"/>
    <col min="14082" max="14082" width="48.8515625" style="1" customWidth="1"/>
    <col min="14083" max="14083" width="13.7109375" style="1" customWidth="1"/>
    <col min="14084" max="14084" width="7.421875" style="1" customWidth="1"/>
    <col min="14085" max="14085" width="11.28125" style="1" customWidth="1"/>
    <col min="14086" max="14086" width="11.421875" style="1" customWidth="1"/>
    <col min="14087" max="14087" width="16.140625" style="1" customWidth="1"/>
    <col min="14088" max="14091" width="14.28125" style="1" customWidth="1"/>
    <col min="14092" max="14334" width="9.00390625" style="1" customWidth="1"/>
    <col min="14335" max="14335" width="15.421875" style="1" customWidth="1"/>
    <col min="14336" max="14336" width="6.57421875" style="1" customWidth="1"/>
    <col min="14337" max="14337" width="10.421875" style="1" customWidth="1"/>
    <col min="14338" max="14338" width="48.8515625" style="1" customWidth="1"/>
    <col min="14339" max="14339" width="13.7109375" style="1" customWidth="1"/>
    <col min="14340" max="14340" width="7.421875" style="1" customWidth="1"/>
    <col min="14341" max="14341" width="11.28125" style="1" customWidth="1"/>
    <col min="14342" max="14342" width="11.421875" style="1" customWidth="1"/>
    <col min="14343" max="14343" width="16.140625" style="1" customWidth="1"/>
    <col min="14344" max="14347" width="14.28125" style="1" customWidth="1"/>
    <col min="14348" max="14590" width="9.00390625" style="1" customWidth="1"/>
    <col min="14591" max="14591" width="15.421875" style="1" customWidth="1"/>
    <col min="14592" max="14592" width="6.57421875" style="1" customWidth="1"/>
    <col min="14593" max="14593" width="10.421875" style="1" customWidth="1"/>
    <col min="14594" max="14594" width="48.8515625" style="1" customWidth="1"/>
    <col min="14595" max="14595" width="13.7109375" style="1" customWidth="1"/>
    <col min="14596" max="14596" width="7.421875" style="1" customWidth="1"/>
    <col min="14597" max="14597" width="11.28125" style="1" customWidth="1"/>
    <col min="14598" max="14598" width="11.421875" style="1" customWidth="1"/>
    <col min="14599" max="14599" width="16.140625" style="1" customWidth="1"/>
    <col min="14600" max="14603" width="14.28125" style="1" customWidth="1"/>
    <col min="14604" max="14846" width="9.00390625" style="1" customWidth="1"/>
    <col min="14847" max="14847" width="15.421875" style="1" customWidth="1"/>
    <col min="14848" max="14848" width="6.57421875" style="1" customWidth="1"/>
    <col min="14849" max="14849" width="10.421875" style="1" customWidth="1"/>
    <col min="14850" max="14850" width="48.8515625" style="1" customWidth="1"/>
    <col min="14851" max="14851" width="13.7109375" style="1" customWidth="1"/>
    <col min="14852" max="14852" width="7.421875" style="1" customWidth="1"/>
    <col min="14853" max="14853" width="11.28125" style="1" customWidth="1"/>
    <col min="14854" max="14854" width="11.421875" style="1" customWidth="1"/>
    <col min="14855" max="14855" width="16.140625" style="1" customWidth="1"/>
    <col min="14856" max="14859" width="14.28125" style="1" customWidth="1"/>
    <col min="14860" max="15102" width="9.00390625" style="1" customWidth="1"/>
    <col min="15103" max="15103" width="15.421875" style="1" customWidth="1"/>
    <col min="15104" max="15104" width="6.57421875" style="1" customWidth="1"/>
    <col min="15105" max="15105" width="10.421875" style="1" customWidth="1"/>
    <col min="15106" max="15106" width="48.8515625" style="1" customWidth="1"/>
    <col min="15107" max="15107" width="13.7109375" style="1" customWidth="1"/>
    <col min="15108" max="15108" width="7.421875" style="1" customWidth="1"/>
    <col min="15109" max="15109" width="11.28125" style="1" customWidth="1"/>
    <col min="15110" max="15110" width="11.421875" style="1" customWidth="1"/>
    <col min="15111" max="15111" width="16.140625" style="1" customWidth="1"/>
    <col min="15112" max="15115" width="14.28125" style="1" customWidth="1"/>
    <col min="15116" max="15358" width="9.00390625" style="1" customWidth="1"/>
    <col min="15359" max="15359" width="15.421875" style="1" customWidth="1"/>
    <col min="15360" max="15360" width="6.57421875" style="1" customWidth="1"/>
    <col min="15361" max="15361" width="10.421875" style="1" customWidth="1"/>
    <col min="15362" max="15362" width="48.8515625" style="1" customWidth="1"/>
    <col min="15363" max="15363" width="13.7109375" style="1" customWidth="1"/>
    <col min="15364" max="15364" width="7.421875" style="1" customWidth="1"/>
    <col min="15365" max="15365" width="11.28125" style="1" customWidth="1"/>
    <col min="15366" max="15366" width="11.421875" style="1" customWidth="1"/>
    <col min="15367" max="15367" width="16.140625" style="1" customWidth="1"/>
    <col min="15368" max="15371" width="14.28125" style="1" customWidth="1"/>
    <col min="15372" max="15614" width="9.00390625" style="1" customWidth="1"/>
    <col min="15615" max="15615" width="15.421875" style="1" customWidth="1"/>
    <col min="15616" max="15616" width="6.57421875" style="1" customWidth="1"/>
    <col min="15617" max="15617" width="10.421875" style="1" customWidth="1"/>
    <col min="15618" max="15618" width="48.8515625" style="1" customWidth="1"/>
    <col min="15619" max="15619" width="13.7109375" style="1" customWidth="1"/>
    <col min="15620" max="15620" width="7.421875" style="1" customWidth="1"/>
    <col min="15621" max="15621" width="11.28125" style="1" customWidth="1"/>
    <col min="15622" max="15622" width="11.421875" style="1" customWidth="1"/>
    <col min="15623" max="15623" width="16.140625" style="1" customWidth="1"/>
    <col min="15624" max="15627" width="14.28125" style="1" customWidth="1"/>
    <col min="15628" max="15870" width="9.00390625" style="1" customWidth="1"/>
    <col min="15871" max="15871" width="15.421875" style="1" customWidth="1"/>
    <col min="15872" max="15872" width="6.57421875" style="1" customWidth="1"/>
    <col min="15873" max="15873" width="10.421875" style="1" customWidth="1"/>
    <col min="15874" max="15874" width="48.8515625" style="1" customWidth="1"/>
    <col min="15875" max="15875" width="13.7109375" style="1" customWidth="1"/>
    <col min="15876" max="15876" width="7.421875" style="1" customWidth="1"/>
    <col min="15877" max="15877" width="11.28125" style="1" customWidth="1"/>
    <col min="15878" max="15878" width="11.421875" style="1" customWidth="1"/>
    <col min="15879" max="15879" width="16.140625" style="1" customWidth="1"/>
    <col min="15880" max="15883" width="14.28125" style="1" customWidth="1"/>
    <col min="15884" max="16126" width="9.00390625" style="1" customWidth="1"/>
    <col min="16127" max="16127" width="15.421875" style="1" customWidth="1"/>
    <col min="16128" max="16128" width="6.57421875" style="1" customWidth="1"/>
    <col min="16129" max="16129" width="10.421875" style="1" customWidth="1"/>
    <col min="16130" max="16130" width="48.8515625" style="1" customWidth="1"/>
    <col min="16131" max="16131" width="13.7109375" style="1" customWidth="1"/>
    <col min="16132" max="16132" width="7.421875" style="1" customWidth="1"/>
    <col min="16133" max="16133" width="11.28125" style="1" customWidth="1"/>
    <col min="16134" max="16134" width="11.421875" style="1" customWidth="1"/>
    <col min="16135" max="16135" width="16.140625" style="1" customWidth="1"/>
    <col min="16136" max="16139" width="14.28125" style="1" customWidth="1"/>
    <col min="16140" max="16384" width="9.00390625" style="1" customWidth="1"/>
  </cols>
  <sheetData>
    <row r="1" spans="1:11" s="126" customFormat="1" ht="30" customHeight="1">
      <c r="A1" s="122" t="s">
        <v>351</v>
      </c>
      <c r="B1" s="147"/>
      <c r="C1" s="123"/>
      <c r="D1" s="123"/>
      <c r="E1" s="124"/>
      <c r="F1" s="123"/>
      <c r="G1" s="123"/>
      <c r="H1" s="123"/>
      <c r="I1" s="123"/>
      <c r="J1" s="123"/>
      <c r="K1" s="125"/>
    </row>
    <row r="2" spans="1:11" s="126" customFormat="1" ht="30" customHeight="1">
      <c r="A2" s="127" t="s">
        <v>93</v>
      </c>
      <c r="B2" s="128" t="s">
        <v>5</v>
      </c>
      <c r="C2" s="129"/>
      <c r="D2" s="130"/>
      <c r="E2" s="130" t="s">
        <v>94</v>
      </c>
      <c r="F2" s="128" t="s">
        <v>10</v>
      </c>
      <c r="G2" s="129"/>
      <c r="H2" s="148"/>
      <c r="I2" s="148"/>
      <c r="J2" s="172"/>
      <c r="K2" s="131"/>
    </row>
    <row r="3" spans="1:11" s="126" customFormat="1" ht="15" customHeight="1">
      <c r="A3" s="127" t="s">
        <v>95</v>
      </c>
      <c r="B3" s="128" t="s">
        <v>7</v>
      </c>
      <c r="C3" s="129"/>
      <c r="D3" s="130"/>
      <c r="E3" s="130" t="s">
        <v>96</v>
      </c>
      <c r="F3" s="128" t="s">
        <v>9</v>
      </c>
      <c r="G3" s="130"/>
      <c r="H3" s="149"/>
      <c r="I3" s="148"/>
      <c r="J3" s="172"/>
      <c r="K3" s="131"/>
    </row>
    <row r="4" spans="1:11" s="126" customFormat="1" ht="15" customHeight="1">
      <c r="A4" s="127" t="s">
        <v>11</v>
      </c>
      <c r="B4" s="128" t="s">
        <v>12</v>
      </c>
      <c r="C4" s="129"/>
      <c r="D4" s="130"/>
      <c r="E4" s="128"/>
      <c r="F4" s="128"/>
      <c r="G4" s="129"/>
      <c r="H4" s="129"/>
      <c r="I4" s="148"/>
      <c r="J4" s="172"/>
      <c r="K4" s="131"/>
    </row>
    <row r="5" spans="1:11" s="126" customFormat="1" ht="15" customHeight="1">
      <c r="A5" s="127" t="s">
        <v>97</v>
      </c>
      <c r="B5" s="128" t="s">
        <v>98</v>
      </c>
      <c r="C5" s="129"/>
      <c r="D5" s="130"/>
      <c r="E5" s="130" t="s">
        <v>99</v>
      </c>
      <c r="F5" s="128" t="s">
        <v>100</v>
      </c>
      <c r="G5" s="129"/>
      <c r="H5" s="129"/>
      <c r="I5" s="129"/>
      <c r="J5" s="173"/>
      <c r="K5" s="134"/>
    </row>
    <row r="6" spans="1:11" s="126" customFormat="1" ht="15" customHeight="1">
      <c r="A6" s="127" t="s">
        <v>101</v>
      </c>
      <c r="B6" s="128" t="s">
        <v>98</v>
      </c>
      <c r="C6" s="129"/>
      <c r="D6" s="130"/>
      <c r="E6" s="130" t="s">
        <v>102</v>
      </c>
      <c r="F6" s="128" t="s">
        <v>103</v>
      </c>
      <c r="G6" s="129"/>
      <c r="H6" s="129"/>
      <c r="I6" s="129"/>
      <c r="J6" s="173"/>
      <c r="K6" s="134"/>
    </row>
    <row r="7" spans="1:11" s="126" customFormat="1" ht="3" customHeight="1">
      <c r="A7" s="135"/>
      <c r="B7" s="129"/>
      <c r="C7" s="129"/>
      <c r="D7" s="129"/>
      <c r="E7" s="129"/>
      <c r="F7" s="129"/>
      <c r="G7" s="129"/>
      <c r="H7" s="129"/>
      <c r="I7" s="129"/>
      <c r="J7" s="173"/>
      <c r="K7" s="134"/>
    </row>
    <row r="8" spans="1:11" s="126" customFormat="1" ht="15" customHeight="1">
      <c r="A8" s="183" t="s">
        <v>352</v>
      </c>
      <c r="B8" s="185" t="s">
        <v>353</v>
      </c>
      <c r="C8" s="182" t="s">
        <v>354</v>
      </c>
      <c r="D8" s="182" t="s">
        <v>106</v>
      </c>
      <c r="E8" s="182" t="s">
        <v>108</v>
      </c>
      <c r="F8" s="182" t="s">
        <v>109</v>
      </c>
      <c r="G8" s="182" t="s">
        <v>355</v>
      </c>
      <c r="H8" s="182"/>
      <c r="I8" s="182"/>
      <c r="J8" s="182" t="s">
        <v>356</v>
      </c>
      <c r="K8" s="182"/>
    </row>
    <row r="9" spans="1:11" s="126" customFormat="1" ht="15" customHeight="1">
      <c r="A9" s="184"/>
      <c r="B9" s="186"/>
      <c r="C9" s="186"/>
      <c r="D9" s="186"/>
      <c r="E9" s="186"/>
      <c r="F9" s="186"/>
      <c r="G9" s="136" t="s">
        <v>357</v>
      </c>
      <c r="H9" s="136" t="s">
        <v>358</v>
      </c>
      <c r="I9" s="136" t="s">
        <v>359</v>
      </c>
      <c r="J9" s="136" t="s">
        <v>360</v>
      </c>
      <c r="K9" s="136" t="s">
        <v>359</v>
      </c>
    </row>
    <row r="10" spans="1:11" s="151" customFormat="1" ht="15" customHeight="1">
      <c r="A10" s="150"/>
      <c r="B10" s="150"/>
      <c r="C10" s="138" t="s">
        <v>112</v>
      </c>
      <c r="D10" s="139" t="s">
        <v>113</v>
      </c>
      <c r="E10" s="142"/>
      <c r="F10" s="137"/>
      <c r="G10" s="168">
        <f>SUM(G12:G52,G55:G70,G91:G93,G99)</f>
        <v>371.4694590000001</v>
      </c>
      <c r="H10" s="137"/>
      <c r="I10" s="137"/>
      <c r="J10" s="137"/>
      <c r="K10" s="140"/>
    </row>
    <row r="11" spans="1:11" s="151" customFormat="1" ht="15" customHeight="1">
      <c r="A11" s="150"/>
      <c r="B11" s="150"/>
      <c r="C11" s="139" t="s">
        <v>114</v>
      </c>
      <c r="D11" s="139" t="s">
        <v>115</v>
      </c>
      <c r="E11" s="142"/>
      <c r="F11" s="137"/>
      <c r="G11" s="168">
        <f>SUM(G53:G54,G71:G90,G94:G98)</f>
        <v>245.19978</v>
      </c>
      <c r="H11" s="137"/>
      <c r="I11" s="169">
        <f>SUM(I12:I99)</f>
        <v>0</v>
      </c>
      <c r="J11" s="137"/>
      <c r="K11" s="140"/>
    </row>
    <row r="12" spans="1:11" s="151" customFormat="1" ht="15" customHeight="1">
      <c r="A12" s="141" t="s">
        <v>361</v>
      </c>
      <c r="B12" s="152" t="s">
        <v>362</v>
      </c>
      <c r="C12" s="141" t="s">
        <v>363</v>
      </c>
      <c r="D12" s="141" t="s">
        <v>364</v>
      </c>
      <c r="E12" s="142">
        <v>1</v>
      </c>
      <c r="F12" s="141" t="s">
        <v>122</v>
      </c>
      <c r="G12" s="142">
        <v>1.983</v>
      </c>
      <c r="H12" s="143">
        <v>0</v>
      </c>
      <c r="I12" s="143">
        <f>G12*H12</f>
        <v>0</v>
      </c>
      <c r="J12" s="137"/>
      <c r="K12" s="140"/>
    </row>
    <row r="13" spans="1:11" s="151" customFormat="1" ht="15" customHeight="1">
      <c r="A13" s="141" t="s">
        <v>365</v>
      </c>
      <c r="B13" s="152" t="s">
        <v>362</v>
      </c>
      <c r="C13" s="141" t="s">
        <v>366</v>
      </c>
      <c r="D13" s="141" t="s">
        <v>367</v>
      </c>
      <c r="E13" s="142">
        <v>1</v>
      </c>
      <c r="F13" s="141" t="s">
        <v>122</v>
      </c>
      <c r="G13" s="142">
        <v>0.173</v>
      </c>
      <c r="H13" s="143">
        <v>0</v>
      </c>
      <c r="I13" s="143">
        <f>G13*H13</f>
        <v>0</v>
      </c>
      <c r="J13" s="137"/>
      <c r="K13" s="140"/>
    </row>
    <row r="14" spans="1:11" s="151" customFormat="1" ht="15" customHeight="1">
      <c r="A14" s="141" t="s">
        <v>368</v>
      </c>
      <c r="B14" s="152" t="s">
        <v>119</v>
      </c>
      <c r="C14" s="141" t="s">
        <v>363</v>
      </c>
      <c r="D14" s="141" t="s">
        <v>369</v>
      </c>
      <c r="E14" s="142">
        <v>1</v>
      </c>
      <c r="F14" s="141" t="s">
        <v>122</v>
      </c>
      <c r="G14" s="142">
        <v>2.85</v>
      </c>
      <c r="H14" s="143">
        <v>0</v>
      </c>
      <c r="I14" s="143">
        <f aca="true" t="shared" si="0" ref="I14:I77">G14*H14</f>
        <v>0</v>
      </c>
      <c r="J14" s="137"/>
      <c r="K14" s="140"/>
    </row>
    <row r="15" spans="1:11" s="151" customFormat="1" ht="15" customHeight="1">
      <c r="A15" s="141" t="s">
        <v>370</v>
      </c>
      <c r="B15" s="152" t="s">
        <v>119</v>
      </c>
      <c r="C15" s="141" t="s">
        <v>363</v>
      </c>
      <c r="D15" s="141" t="s">
        <v>371</v>
      </c>
      <c r="E15" s="142">
        <v>2</v>
      </c>
      <c r="F15" s="141" t="s">
        <v>122</v>
      </c>
      <c r="G15" s="142">
        <v>38.8</v>
      </c>
      <c r="H15" s="143">
        <v>0</v>
      </c>
      <c r="I15" s="143">
        <f t="shared" si="0"/>
        <v>0</v>
      </c>
      <c r="J15" s="137"/>
      <c r="K15" s="140"/>
    </row>
    <row r="16" spans="1:11" s="163" customFormat="1" ht="15" customHeight="1">
      <c r="A16" s="157" t="s">
        <v>372</v>
      </c>
      <c r="B16" s="166" t="s">
        <v>119</v>
      </c>
      <c r="C16" s="156"/>
      <c r="D16" s="165" t="s">
        <v>615</v>
      </c>
      <c r="E16" s="158">
        <v>1</v>
      </c>
      <c r="F16" s="157" t="s">
        <v>122</v>
      </c>
      <c r="G16" s="158">
        <v>155</v>
      </c>
      <c r="H16" s="159">
        <v>0</v>
      </c>
      <c r="I16" s="143">
        <f t="shared" si="0"/>
        <v>0</v>
      </c>
      <c r="J16" s="159">
        <v>0</v>
      </c>
      <c r="K16" s="160">
        <f>J16</f>
        <v>0</v>
      </c>
    </row>
    <row r="17" spans="1:11" s="151" customFormat="1" ht="15" customHeight="1">
      <c r="A17" s="141" t="s">
        <v>365</v>
      </c>
      <c r="B17" s="152" t="s">
        <v>119</v>
      </c>
      <c r="C17" s="141" t="s">
        <v>366</v>
      </c>
      <c r="D17" s="141" t="s">
        <v>367</v>
      </c>
      <c r="E17" s="142">
        <v>1</v>
      </c>
      <c r="F17" s="141" t="s">
        <v>122</v>
      </c>
      <c r="G17" s="142">
        <v>0.347</v>
      </c>
      <c r="H17" s="143">
        <v>0</v>
      </c>
      <c r="I17" s="143">
        <f t="shared" si="0"/>
        <v>0</v>
      </c>
      <c r="J17" s="137"/>
      <c r="K17" s="140"/>
    </row>
    <row r="18" spans="1:11" s="151" customFormat="1" ht="15" customHeight="1">
      <c r="A18" s="141" t="s">
        <v>373</v>
      </c>
      <c r="B18" s="152" t="s">
        <v>362</v>
      </c>
      <c r="C18" s="141" t="s">
        <v>363</v>
      </c>
      <c r="D18" s="141" t="s">
        <v>374</v>
      </c>
      <c r="E18" s="142">
        <v>210</v>
      </c>
      <c r="F18" s="141" t="s">
        <v>119</v>
      </c>
      <c r="G18" s="142">
        <v>3.78</v>
      </c>
      <c r="H18" s="143">
        <v>0</v>
      </c>
      <c r="I18" s="143">
        <f t="shared" si="0"/>
        <v>0</v>
      </c>
      <c r="J18" s="137"/>
      <c r="K18" s="140"/>
    </row>
    <row r="19" spans="1:11" s="151" customFormat="1" ht="15" customHeight="1">
      <c r="A19" s="141" t="s">
        <v>375</v>
      </c>
      <c r="B19" s="152" t="s">
        <v>362</v>
      </c>
      <c r="C19" s="141" t="s">
        <v>363</v>
      </c>
      <c r="D19" s="141" t="s">
        <v>376</v>
      </c>
      <c r="E19" s="142">
        <v>6</v>
      </c>
      <c r="F19" s="141" t="s">
        <v>122</v>
      </c>
      <c r="G19" s="142">
        <v>3.642</v>
      </c>
      <c r="H19" s="143">
        <v>0</v>
      </c>
      <c r="I19" s="143">
        <f t="shared" si="0"/>
        <v>0</v>
      </c>
      <c r="J19" s="137"/>
      <c r="K19" s="140"/>
    </row>
    <row r="20" spans="1:11" s="151" customFormat="1" ht="15" customHeight="1">
      <c r="A20" s="141" t="s">
        <v>377</v>
      </c>
      <c r="B20" s="152" t="s">
        <v>362</v>
      </c>
      <c r="C20" s="141" t="s">
        <v>363</v>
      </c>
      <c r="D20" s="141" t="s">
        <v>378</v>
      </c>
      <c r="E20" s="142">
        <v>6</v>
      </c>
      <c r="F20" s="141" t="s">
        <v>122</v>
      </c>
      <c r="G20" s="142">
        <v>1.248</v>
      </c>
      <c r="H20" s="143">
        <v>0</v>
      </c>
      <c r="I20" s="143">
        <f t="shared" si="0"/>
        <v>0</v>
      </c>
      <c r="J20" s="137"/>
      <c r="K20" s="140"/>
    </row>
    <row r="21" spans="1:11" s="151" customFormat="1" ht="15" customHeight="1">
      <c r="A21" s="141" t="s">
        <v>379</v>
      </c>
      <c r="B21" s="152" t="s">
        <v>119</v>
      </c>
      <c r="C21" s="141" t="s">
        <v>363</v>
      </c>
      <c r="D21" s="141" t="s">
        <v>380</v>
      </c>
      <c r="E21" s="142">
        <v>3</v>
      </c>
      <c r="F21" s="141" t="s">
        <v>122</v>
      </c>
      <c r="G21" s="142">
        <v>3.624</v>
      </c>
      <c r="H21" s="143">
        <v>0</v>
      </c>
      <c r="I21" s="143">
        <f t="shared" si="0"/>
        <v>0</v>
      </c>
      <c r="J21" s="137"/>
      <c r="K21" s="140"/>
    </row>
    <row r="22" spans="1:11" s="151" customFormat="1" ht="15" customHeight="1">
      <c r="A22" s="141" t="s">
        <v>381</v>
      </c>
      <c r="B22" s="152" t="s">
        <v>119</v>
      </c>
      <c r="C22" s="141" t="s">
        <v>363</v>
      </c>
      <c r="D22" s="141" t="s">
        <v>382</v>
      </c>
      <c r="E22" s="142">
        <v>3</v>
      </c>
      <c r="F22" s="141" t="s">
        <v>122</v>
      </c>
      <c r="G22" s="142">
        <v>0.603</v>
      </c>
      <c r="H22" s="143">
        <v>0</v>
      </c>
      <c r="I22" s="143">
        <f t="shared" si="0"/>
        <v>0</v>
      </c>
      <c r="J22" s="137"/>
      <c r="K22" s="140"/>
    </row>
    <row r="23" spans="1:11" s="151" customFormat="1" ht="15" customHeight="1">
      <c r="A23" s="141" t="s">
        <v>373</v>
      </c>
      <c r="B23" s="152" t="s">
        <v>383</v>
      </c>
      <c r="C23" s="141" t="s">
        <v>363</v>
      </c>
      <c r="D23" s="141" t="s">
        <v>374</v>
      </c>
      <c r="E23" s="142">
        <v>210</v>
      </c>
      <c r="F23" s="141" t="s">
        <v>119</v>
      </c>
      <c r="G23" s="142">
        <v>11.55</v>
      </c>
      <c r="H23" s="143">
        <v>0</v>
      </c>
      <c r="I23" s="143">
        <f t="shared" si="0"/>
        <v>0</v>
      </c>
      <c r="J23" s="137"/>
      <c r="K23" s="140"/>
    </row>
    <row r="24" spans="1:11" s="151" customFormat="1" ht="15" customHeight="1">
      <c r="A24" s="141" t="s">
        <v>373</v>
      </c>
      <c r="B24" s="152" t="s">
        <v>119</v>
      </c>
      <c r="C24" s="141" t="s">
        <v>363</v>
      </c>
      <c r="D24" s="141" t="s">
        <v>374</v>
      </c>
      <c r="E24" s="142">
        <v>9</v>
      </c>
      <c r="F24" s="141" t="s">
        <v>119</v>
      </c>
      <c r="G24" s="142">
        <v>0.333</v>
      </c>
      <c r="H24" s="143">
        <v>0</v>
      </c>
      <c r="I24" s="143">
        <f t="shared" si="0"/>
        <v>0</v>
      </c>
      <c r="J24" s="137"/>
      <c r="K24" s="140"/>
    </row>
    <row r="25" spans="1:11" s="151" customFormat="1" ht="15" customHeight="1">
      <c r="A25" s="141" t="s">
        <v>377</v>
      </c>
      <c r="B25" s="152" t="s">
        <v>119</v>
      </c>
      <c r="C25" s="141" t="s">
        <v>363</v>
      </c>
      <c r="D25" s="141" t="s">
        <v>378</v>
      </c>
      <c r="E25" s="142">
        <v>6</v>
      </c>
      <c r="F25" s="141" t="s">
        <v>122</v>
      </c>
      <c r="G25" s="142">
        <v>2.49</v>
      </c>
      <c r="H25" s="143">
        <v>0</v>
      </c>
      <c r="I25" s="143">
        <f t="shared" si="0"/>
        <v>0</v>
      </c>
      <c r="J25" s="137"/>
      <c r="K25" s="140"/>
    </row>
    <row r="26" spans="1:11" s="151" customFormat="1" ht="15" customHeight="1">
      <c r="A26" s="141" t="s">
        <v>384</v>
      </c>
      <c r="B26" s="152" t="s">
        <v>119</v>
      </c>
      <c r="C26" s="141" t="s">
        <v>363</v>
      </c>
      <c r="D26" s="141" t="s">
        <v>385</v>
      </c>
      <c r="E26" s="142">
        <v>9</v>
      </c>
      <c r="F26" s="141" t="s">
        <v>119</v>
      </c>
      <c r="G26" s="142">
        <v>3.294</v>
      </c>
      <c r="H26" s="143">
        <v>0</v>
      </c>
      <c r="I26" s="143">
        <f t="shared" si="0"/>
        <v>0</v>
      </c>
      <c r="J26" s="137"/>
      <c r="K26" s="140"/>
    </row>
    <row r="27" spans="1:11" s="151" customFormat="1" ht="15" customHeight="1">
      <c r="A27" s="141" t="s">
        <v>386</v>
      </c>
      <c r="B27" s="152" t="s">
        <v>119</v>
      </c>
      <c r="C27" s="141" t="s">
        <v>363</v>
      </c>
      <c r="D27" s="141" t="s">
        <v>387</v>
      </c>
      <c r="E27" s="142">
        <v>6</v>
      </c>
      <c r="F27" s="141" t="s">
        <v>122</v>
      </c>
      <c r="G27" s="142">
        <v>1.71</v>
      </c>
      <c r="H27" s="143">
        <v>0</v>
      </c>
      <c r="I27" s="143">
        <f t="shared" si="0"/>
        <v>0</v>
      </c>
      <c r="J27" s="137"/>
      <c r="K27" s="140"/>
    </row>
    <row r="28" spans="1:11" s="151" customFormat="1" ht="15" customHeight="1">
      <c r="A28" s="141" t="s">
        <v>388</v>
      </c>
      <c r="B28" s="152" t="s">
        <v>119</v>
      </c>
      <c r="C28" s="141" t="s">
        <v>389</v>
      </c>
      <c r="D28" s="141" t="s">
        <v>390</v>
      </c>
      <c r="E28" s="142">
        <v>1</v>
      </c>
      <c r="F28" s="141" t="s">
        <v>391</v>
      </c>
      <c r="G28" s="142">
        <v>0.44</v>
      </c>
      <c r="H28" s="143">
        <v>0</v>
      </c>
      <c r="I28" s="143">
        <f t="shared" si="0"/>
        <v>0</v>
      </c>
      <c r="J28" s="137"/>
      <c r="K28" s="140"/>
    </row>
    <row r="29" spans="1:11" s="151" customFormat="1" ht="15" customHeight="1">
      <c r="A29" s="141" t="s">
        <v>392</v>
      </c>
      <c r="B29" s="152" t="s">
        <v>119</v>
      </c>
      <c r="C29" s="141" t="s">
        <v>363</v>
      </c>
      <c r="D29" s="141" t="s">
        <v>393</v>
      </c>
      <c r="E29" s="142">
        <v>3</v>
      </c>
      <c r="F29" s="141" t="s">
        <v>122</v>
      </c>
      <c r="G29" s="142">
        <v>1.152</v>
      </c>
      <c r="H29" s="143">
        <v>0</v>
      </c>
      <c r="I29" s="143">
        <f t="shared" si="0"/>
        <v>0</v>
      </c>
      <c r="J29" s="137"/>
      <c r="K29" s="140"/>
    </row>
    <row r="30" spans="1:11" s="151" customFormat="1" ht="15" customHeight="1">
      <c r="A30" s="141" t="s">
        <v>394</v>
      </c>
      <c r="B30" s="152" t="s">
        <v>119</v>
      </c>
      <c r="C30" s="141" t="s">
        <v>363</v>
      </c>
      <c r="D30" s="141" t="s">
        <v>395</v>
      </c>
      <c r="E30" s="142">
        <v>3</v>
      </c>
      <c r="F30" s="141" t="s">
        <v>122</v>
      </c>
      <c r="G30" s="142">
        <v>0.168</v>
      </c>
      <c r="H30" s="143">
        <v>0</v>
      </c>
      <c r="I30" s="143">
        <f t="shared" si="0"/>
        <v>0</v>
      </c>
      <c r="J30" s="137"/>
      <c r="K30" s="140"/>
    </row>
    <row r="31" spans="1:11" s="151" customFormat="1" ht="15" customHeight="1">
      <c r="A31" s="141" t="s">
        <v>396</v>
      </c>
      <c r="B31" s="152" t="s">
        <v>119</v>
      </c>
      <c r="C31" s="141" t="s">
        <v>363</v>
      </c>
      <c r="D31" s="141" t="s">
        <v>397</v>
      </c>
      <c r="E31" s="142">
        <v>1</v>
      </c>
      <c r="F31" s="141" t="s">
        <v>122</v>
      </c>
      <c r="G31" s="142">
        <v>0.043</v>
      </c>
      <c r="H31" s="143">
        <v>0</v>
      </c>
      <c r="I31" s="143">
        <f t="shared" si="0"/>
        <v>0</v>
      </c>
      <c r="J31" s="137"/>
      <c r="K31" s="140"/>
    </row>
    <row r="32" spans="1:11" s="151" customFormat="1" ht="15" customHeight="1">
      <c r="A32" s="141" t="s">
        <v>398</v>
      </c>
      <c r="B32" s="152" t="s">
        <v>119</v>
      </c>
      <c r="C32" s="141" t="s">
        <v>363</v>
      </c>
      <c r="D32" s="141" t="s">
        <v>399</v>
      </c>
      <c r="E32" s="142">
        <v>14</v>
      </c>
      <c r="F32" s="141" t="s">
        <v>122</v>
      </c>
      <c r="G32" s="142">
        <v>1.722</v>
      </c>
      <c r="H32" s="143">
        <v>0</v>
      </c>
      <c r="I32" s="143">
        <f t="shared" si="0"/>
        <v>0</v>
      </c>
      <c r="J32" s="137"/>
      <c r="K32" s="140"/>
    </row>
    <row r="33" spans="1:11" s="151" customFormat="1" ht="15" customHeight="1">
      <c r="A33" s="141" t="s">
        <v>400</v>
      </c>
      <c r="B33" s="152" t="s">
        <v>119</v>
      </c>
      <c r="C33" s="141" t="s">
        <v>401</v>
      </c>
      <c r="D33" s="141" t="s">
        <v>402</v>
      </c>
      <c r="E33" s="142">
        <v>34.607</v>
      </c>
      <c r="F33" s="141" t="s">
        <v>276</v>
      </c>
      <c r="G33" s="142">
        <v>46.71945</v>
      </c>
      <c r="H33" s="143">
        <v>0</v>
      </c>
      <c r="I33" s="143">
        <f t="shared" si="0"/>
        <v>0</v>
      </c>
      <c r="J33" s="137"/>
      <c r="K33" s="140"/>
    </row>
    <row r="34" spans="1:11" s="151" customFormat="1" ht="15" customHeight="1">
      <c r="A34" s="141" t="s">
        <v>403</v>
      </c>
      <c r="B34" s="152" t="s">
        <v>362</v>
      </c>
      <c r="C34" s="141" t="s">
        <v>389</v>
      </c>
      <c r="D34" s="141" t="s">
        <v>404</v>
      </c>
      <c r="E34" s="142">
        <v>4</v>
      </c>
      <c r="F34" s="141" t="s">
        <v>122</v>
      </c>
      <c r="G34" s="142">
        <v>0.644</v>
      </c>
      <c r="H34" s="143">
        <v>0</v>
      </c>
      <c r="I34" s="143">
        <f t="shared" si="0"/>
        <v>0</v>
      </c>
      <c r="J34" s="137"/>
      <c r="K34" s="140"/>
    </row>
    <row r="35" spans="1:11" s="151" customFormat="1" ht="15" customHeight="1">
      <c r="A35" s="141" t="s">
        <v>403</v>
      </c>
      <c r="B35" s="152" t="s">
        <v>119</v>
      </c>
      <c r="C35" s="141" t="s">
        <v>389</v>
      </c>
      <c r="D35" s="141" t="s">
        <v>404</v>
      </c>
      <c r="E35" s="142">
        <v>4</v>
      </c>
      <c r="F35" s="141" t="s">
        <v>122</v>
      </c>
      <c r="G35" s="142">
        <v>1.436</v>
      </c>
      <c r="H35" s="143">
        <v>0</v>
      </c>
      <c r="I35" s="143">
        <f t="shared" si="0"/>
        <v>0</v>
      </c>
      <c r="J35" s="137"/>
      <c r="K35" s="140"/>
    </row>
    <row r="36" spans="1:11" s="151" customFormat="1" ht="15" customHeight="1">
      <c r="A36" s="141" t="s">
        <v>405</v>
      </c>
      <c r="B36" s="152" t="s">
        <v>362</v>
      </c>
      <c r="C36" s="141" t="s">
        <v>406</v>
      </c>
      <c r="D36" s="141" t="s">
        <v>407</v>
      </c>
      <c r="E36" s="142">
        <v>6</v>
      </c>
      <c r="F36" s="141" t="s">
        <v>122</v>
      </c>
      <c r="G36" s="142">
        <v>0.504</v>
      </c>
      <c r="H36" s="143">
        <v>0</v>
      </c>
      <c r="I36" s="143">
        <f t="shared" si="0"/>
        <v>0</v>
      </c>
      <c r="J36" s="137"/>
      <c r="K36" s="140"/>
    </row>
    <row r="37" spans="1:11" s="151" customFormat="1" ht="15" customHeight="1">
      <c r="A37" s="141" t="s">
        <v>405</v>
      </c>
      <c r="B37" s="152" t="s">
        <v>119</v>
      </c>
      <c r="C37" s="141" t="s">
        <v>406</v>
      </c>
      <c r="D37" s="141" t="s">
        <v>407</v>
      </c>
      <c r="E37" s="142">
        <v>8</v>
      </c>
      <c r="F37" s="141" t="s">
        <v>122</v>
      </c>
      <c r="G37" s="142">
        <v>1.352</v>
      </c>
      <c r="H37" s="143">
        <v>0</v>
      </c>
      <c r="I37" s="143">
        <f t="shared" si="0"/>
        <v>0</v>
      </c>
      <c r="J37" s="137"/>
      <c r="K37" s="140"/>
    </row>
    <row r="38" spans="1:11" s="151" customFormat="1" ht="15" customHeight="1">
      <c r="A38" s="141" t="s">
        <v>408</v>
      </c>
      <c r="B38" s="152" t="s">
        <v>362</v>
      </c>
      <c r="C38" s="141" t="s">
        <v>363</v>
      </c>
      <c r="D38" s="141" t="s">
        <v>409</v>
      </c>
      <c r="E38" s="142">
        <v>3</v>
      </c>
      <c r="F38" s="141" t="s">
        <v>122</v>
      </c>
      <c r="G38" s="142">
        <v>0.927</v>
      </c>
      <c r="H38" s="143">
        <v>0</v>
      </c>
      <c r="I38" s="143">
        <f t="shared" si="0"/>
        <v>0</v>
      </c>
      <c r="J38" s="137"/>
      <c r="K38" s="140"/>
    </row>
    <row r="39" spans="1:11" s="151" customFormat="1" ht="15" customHeight="1">
      <c r="A39" s="141" t="s">
        <v>408</v>
      </c>
      <c r="B39" s="152" t="s">
        <v>119</v>
      </c>
      <c r="C39" s="141" t="s">
        <v>363</v>
      </c>
      <c r="D39" s="141" t="s">
        <v>409</v>
      </c>
      <c r="E39" s="142">
        <v>2</v>
      </c>
      <c r="F39" s="141" t="s">
        <v>122</v>
      </c>
      <c r="G39" s="142">
        <v>1.234</v>
      </c>
      <c r="H39" s="143">
        <v>0</v>
      </c>
      <c r="I39" s="143">
        <f t="shared" si="0"/>
        <v>0</v>
      </c>
      <c r="J39" s="137"/>
      <c r="K39" s="140"/>
    </row>
    <row r="40" spans="1:11" s="151" customFormat="1" ht="15" customHeight="1">
      <c r="A40" s="141" t="s">
        <v>410</v>
      </c>
      <c r="B40" s="152" t="s">
        <v>119</v>
      </c>
      <c r="C40" s="141" t="s">
        <v>363</v>
      </c>
      <c r="D40" s="141" t="s">
        <v>411</v>
      </c>
      <c r="E40" s="142">
        <v>2</v>
      </c>
      <c r="F40" s="141" t="s">
        <v>122</v>
      </c>
      <c r="G40" s="142">
        <v>0.158</v>
      </c>
      <c r="H40" s="143">
        <v>0</v>
      </c>
      <c r="I40" s="143">
        <f t="shared" si="0"/>
        <v>0</v>
      </c>
      <c r="J40" s="137"/>
      <c r="K40" s="140"/>
    </row>
    <row r="41" spans="1:11" s="151" customFormat="1" ht="15" customHeight="1">
      <c r="A41" s="141" t="s">
        <v>412</v>
      </c>
      <c r="B41" s="152" t="s">
        <v>362</v>
      </c>
      <c r="C41" s="141" t="s">
        <v>389</v>
      </c>
      <c r="D41" s="141" t="s">
        <v>413</v>
      </c>
      <c r="E41" s="142">
        <v>1</v>
      </c>
      <c r="F41" s="141" t="s">
        <v>122</v>
      </c>
      <c r="G41" s="142">
        <v>0.149</v>
      </c>
      <c r="H41" s="143">
        <v>0</v>
      </c>
      <c r="I41" s="143">
        <f t="shared" si="0"/>
        <v>0</v>
      </c>
      <c r="J41" s="137"/>
      <c r="K41" s="140"/>
    </row>
    <row r="42" spans="1:11" s="151" customFormat="1" ht="15" customHeight="1">
      <c r="A42" s="141" t="s">
        <v>412</v>
      </c>
      <c r="B42" s="152" t="s">
        <v>119</v>
      </c>
      <c r="C42" s="141" t="s">
        <v>389</v>
      </c>
      <c r="D42" s="141" t="s">
        <v>413</v>
      </c>
      <c r="E42" s="142">
        <v>1</v>
      </c>
      <c r="F42" s="141" t="s">
        <v>122</v>
      </c>
      <c r="G42" s="142">
        <v>0.297</v>
      </c>
      <c r="H42" s="143">
        <v>0</v>
      </c>
      <c r="I42" s="143">
        <f t="shared" si="0"/>
        <v>0</v>
      </c>
      <c r="J42" s="137"/>
      <c r="K42" s="140"/>
    </row>
    <row r="43" spans="1:11" s="151" customFormat="1" ht="15" customHeight="1">
      <c r="A43" s="141" t="s">
        <v>414</v>
      </c>
      <c r="B43" s="152" t="s">
        <v>119</v>
      </c>
      <c r="C43" s="141" t="s">
        <v>363</v>
      </c>
      <c r="D43" s="141" t="s">
        <v>415</v>
      </c>
      <c r="E43" s="142">
        <v>30.097</v>
      </c>
      <c r="F43" s="141" t="s">
        <v>276</v>
      </c>
      <c r="G43" s="142">
        <v>6.531049</v>
      </c>
      <c r="H43" s="143">
        <v>0</v>
      </c>
      <c r="I43" s="143">
        <f t="shared" si="0"/>
        <v>0</v>
      </c>
      <c r="J43" s="137"/>
      <c r="K43" s="140"/>
    </row>
    <row r="44" spans="1:11" s="151" customFormat="1" ht="15" customHeight="1">
      <c r="A44" s="141" t="s">
        <v>416</v>
      </c>
      <c r="B44" s="152" t="s">
        <v>119</v>
      </c>
      <c r="C44" s="141" t="s">
        <v>363</v>
      </c>
      <c r="D44" s="141" t="s">
        <v>417</v>
      </c>
      <c r="E44" s="142">
        <v>71.704</v>
      </c>
      <c r="F44" s="141" t="s">
        <v>276</v>
      </c>
      <c r="G44" s="142">
        <v>8.24596</v>
      </c>
      <c r="H44" s="143">
        <v>0</v>
      </c>
      <c r="I44" s="143">
        <f t="shared" si="0"/>
        <v>0</v>
      </c>
      <c r="J44" s="137"/>
      <c r="K44" s="140"/>
    </row>
    <row r="45" spans="1:11" s="151" customFormat="1" ht="15" customHeight="1">
      <c r="A45" s="141" t="s">
        <v>418</v>
      </c>
      <c r="B45" s="152" t="s">
        <v>362</v>
      </c>
      <c r="C45" s="141" t="s">
        <v>363</v>
      </c>
      <c r="D45" s="141" t="s">
        <v>419</v>
      </c>
      <c r="E45" s="142">
        <v>3</v>
      </c>
      <c r="F45" s="141" t="s">
        <v>122</v>
      </c>
      <c r="G45" s="142">
        <v>3.57</v>
      </c>
      <c r="H45" s="143">
        <v>0</v>
      </c>
      <c r="I45" s="143">
        <f t="shared" si="0"/>
        <v>0</v>
      </c>
      <c r="J45" s="137"/>
      <c r="K45" s="140"/>
    </row>
    <row r="46" spans="1:11" s="151" customFormat="1" ht="15" customHeight="1">
      <c r="A46" s="141" t="s">
        <v>420</v>
      </c>
      <c r="B46" s="152" t="s">
        <v>119</v>
      </c>
      <c r="C46" s="141" t="s">
        <v>363</v>
      </c>
      <c r="D46" s="141" t="s">
        <v>421</v>
      </c>
      <c r="E46" s="142">
        <v>2</v>
      </c>
      <c r="F46" s="141" t="s">
        <v>122</v>
      </c>
      <c r="G46" s="142">
        <v>0.086</v>
      </c>
      <c r="H46" s="143">
        <v>0</v>
      </c>
      <c r="I46" s="143">
        <f t="shared" si="0"/>
        <v>0</v>
      </c>
      <c r="J46" s="137"/>
      <c r="K46" s="140"/>
    </row>
    <row r="47" spans="1:11" s="151" customFormat="1" ht="15" customHeight="1">
      <c r="A47" s="141" t="s">
        <v>422</v>
      </c>
      <c r="B47" s="152" t="s">
        <v>119</v>
      </c>
      <c r="C47" s="141" t="s">
        <v>363</v>
      </c>
      <c r="D47" s="141" t="s">
        <v>423</v>
      </c>
      <c r="E47" s="142">
        <v>1</v>
      </c>
      <c r="F47" s="141" t="s">
        <v>122</v>
      </c>
      <c r="G47" s="142">
        <v>1.822</v>
      </c>
      <c r="H47" s="143">
        <v>0</v>
      </c>
      <c r="I47" s="143">
        <f t="shared" si="0"/>
        <v>0</v>
      </c>
      <c r="J47" s="137"/>
      <c r="K47" s="140"/>
    </row>
    <row r="48" spans="1:11" s="151" customFormat="1" ht="15" customHeight="1">
      <c r="A48" s="141" t="s">
        <v>424</v>
      </c>
      <c r="B48" s="152" t="s">
        <v>119</v>
      </c>
      <c r="C48" s="141" t="s">
        <v>363</v>
      </c>
      <c r="D48" s="141" t="s">
        <v>425</v>
      </c>
      <c r="E48" s="142">
        <v>8</v>
      </c>
      <c r="F48" s="141" t="s">
        <v>119</v>
      </c>
      <c r="G48" s="142">
        <v>1.52</v>
      </c>
      <c r="H48" s="143">
        <v>0</v>
      </c>
      <c r="I48" s="143">
        <f t="shared" si="0"/>
        <v>0</v>
      </c>
      <c r="J48" s="137"/>
      <c r="K48" s="140"/>
    </row>
    <row r="49" spans="1:11" s="151" customFormat="1" ht="15" customHeight="1">
      <c r="A49" s="141" t="s">
        <v>426</v>
      </c>
      <c r="B49" s="152" t="s">
        <v>119</v>
      </c>
      <c r="C49" s="141" t="s">
        <v>363</v>
      </c>
      <c r="D49" s="141" t="s">
        <v>427</v>
      </c>
      <c r="E49" s="142">
        <v>20</v>
      </c>
      <c r="F49" s="141" t="s">
        <v>119</v>
      </c>
      <c r="G49" s="142">
        <v>5</v>
      </c>
      <c r="H49" s="143">
        <v>0</v>
      </c>
      <c r="I49" s="143">
        <f t="shared" si="0"/>
        <v>0</v>
      </c>
      <c r="J49" s="137"/>
      <c r="K49" s="140"/>
    </row>
    <row r="50" spans="1:11" s="151" customFormat="1" ht="15" customHeight="1">
      <c r="A50" s="141" t="s">
        <v>428</v>
      </c>
      <c r="B50" s="152" t="s">
        <v>119</v>
      </c>
      <c r="C50" s="141" t="s">
        <v>363</v>
      </c>
      <c r="D50" s="141" t="s">
        <v>429</v>
      </c>
      <c r="E50" s="142">
        <v>3</v>
      </c>
      <c r="F50" s="141" t="s">
        <v>122</v>
      </c>
      <c r="G50" s="142">
        <v>0.69</v>
      </c>
      <c r="H50" s="143">
        <v>0</v>
      </c>
      <c r="I50" s="143">
        <f t="shared" si="0"/>
        <v>0</v>
      </c>
      <c r="J50" s="137"/>
      <c r="K50" s="140"/>
    </row>
    <row r="51" spans="1:11" s="151" customFormat="1" ht="15" customHeight="1">
      <c r="A51" s="141" t="s">
        <v>430</v>
      </c>
      <c r="B51" s="152" t="s">
        <v>119</v>
      </c>
      <c r="C51" s="141" t="s">
        <v>363</v>
      </c>
      <c r="D51" s="141" t="s">
        <v>431</v>
      </c>
      <c r="E51" s="142">
        <v>9</v>
      </c>
      <c r="F51" s="141" t="s">
        <v>122</v>
      </c>
      <c r="G51" s="142">
        <v>2.898</v>
      </c>
      <c r="H51" s="143">
        <v>0</v>
      </c>
      <c r="I51" s="143">
        <f t="shared" si="0"/>
        <v>0</v>
      </c>
      <c r="J51" s="137"/>
      <c r="K51" s="140"/>
    </row>
    <row r="52" spans="1:11" s="151" customFormat="1" ht="15" customHeight="1">
      <c r="A52" s="141" t="s">
        <v>432</v>
      </c>
      <c r="B52" s="152" t="s">
        <v>119</v>
      </c>
      <c r="C52" s="141" t="s">
        <v>363</v>
      </c>
      <c r="D52" s="141" t="s">
        <v>433</v>
      </c>
      <c r="E52" s="142">
        <v>4</v>
      </c>
      <c r="F52" s="141" t="s">
        <v>122</v>
      </c>
      <c r="G52" s="142">
        <v>5.404</v>
      </c>
      <c r="H52" s="143">
        <v>0</v>
      </c>
      <c r="I52" s="143">
        <f t="shared" si="0"/>
        <v>0</v>
      </c>
      <c r="J52" s="137"/>
      <c r="K52" s="140"/>
    </row>
    <row r="53" spans="1:11" s="151" customFormat="1" ht="15" customHeight="1">
      <c r="A53" s="141" t="s">
        <v>434</v>
      </c>
      <c r="B53" s="152" t="s">
        <v>119</v>
      </c>
      <c r="C53" s="141" t="s">
        <v>435</v>
      </c>
      <c r="D53" s="141" t="s">
        <v>436</v>
      </c>
      <c r="E53" s="142">
        <v>6</v>
      </c>
      <c r="F53" s="141" t="s">
        <v>119</v>
      </c>
      <c r="G53" s="142">
        <v>0.45</v>
      </c>
      <c r="H53" s="143">
        <v>0</v>
      </c>
      <c r="I53" s="143">
        <f t="shared" si="0"/>
        <v>0</v>
      </c>
      <c r="J53" s="137"/>
      <c r="K53" s="140"/>
    </row>
    <row r="54" spans="1:11" s="151" customFormat="1" ht="15" customHeight="1">
      <c r="A54" s="141" t="s">
        <v>437</v>
      </c>
      <c r="B54" s="152" t="s">
        <v>119</v>
      </c>
      <c r="C54" s="141" t="s">
        <v>435</v>
      </c>
      <c r="D54" s="141" t="s">
        <v>438</v>
      </c>
      <c r="E54" s="142">
        <v>6</v>
      </c>
      <c r="F54" s="141" t="s">
        <v>119</v>
      </c>
      <c r="G54" s="142">
        <v>0.228</v>
      </c>
      <c r="H54" s="143">
        <v>0</v>
      </c>
      <c r="I54" s="143">
        <f t="shared" si="0"/>
        <v>0</v>
      </c>
      <c r="J54" s="137"/>
      <c r="K54" s="140"/>
    </row>
    <row r="55" spans="1:11" s="151" customFormat="1" ht="15" customHeight="1">
      <c r="A55" s="141" t="s">
        <v>439</v>
      </c>
      <c r="B55" s="152" t="s">
        <v>119</v>
      </c>
      <c r="C55" s="141" t="s">
        <v>363</v>
      </c>
      <c r="D55" s="141" t="s">
        <v>440</v>
      </c>
      <c r="E55" s="142">
        <v>15</v>
      </c>
      <c r="F55" s="141" t="s">
        <v>122</v>
      </c>
      <c r="G55" s="142">
        <v>0.15</v>
      </c>
      <c r="H55" s="143">
        <v>0</v>
      </c>
      <c r="I55" s="143">
        <f t="shared" si="0"/>
        <v>0</v>
      </c>
      <c r="J55" s="137"/>
      <c r="K55" s="140"/>
    </row>
    <row r="56" spans="1:11" s="151" customFormat="1" ht="15" customHeight="1">
      <c r="A56" s="141" t="s">
        <v>441</v>
      </c>
      <c r="B56" s="152" t="s">
        <v>119</v>
      </c>
      <c r="C56" s="141" t="s">
        <v>363</v>
      </c>
      <c r="D56" s="141" t="s">
        <v>442</v>
      </c>
      <c r="E56" s="142">
        <v>3</v>
      </c>
      <c r="F56" s="141" t="s">
        <v>122</v>
      </c>
      <c r="G56" s="142">
        <v>0.03</v>
      </c>
      <c r="H56" s="143">
        <v>0</v>
      </c>
      <c r="I56" s="143">
        <f t="shared" si="0"/>
        <v>0</v>
      </c>
      <c r="J56" s="137"/>
      <c r="K56" s="140"/>
    </row>
    <row r="57" spans="1:11" s="151" customFormat="1" ht="15" customHeight="1">
      <c r="A57" s="141" t="s">
        <v>443</v>
      </c>
      <c r="B57" s="152" t="s">
        <v>119</v>
      </c>
      <c r="C57" s="141" t="s">
        <v>363</v>
      </c>
      <c r="D57" s="141" t="s">
        <v>444</v>
      </c>
      <c r="E57" s="142">
        <v>3</v>
      </c>
      <c r="F57" s="141" t="s">
        <v>122</v>
      </c>
      <c r="G57" s="142">
        <v>0.03</v>
      </c>
      <c r="H57" s="143">
        <v>0</v>
      </c>
      <c r="I57" s="143">
        <f t="shared" si="0"/>
        <v>0</v>
      </c>
      <c r="J57" s="137"/>
      <c r="K57" s="140"/>
    </row>
    <row r="58" spans="1:11" s="151" customFormat="1" ht="15" customHeight="1">
      <c r="A58" s="141" t="s">
        <v>445</v>
      </c>
      <c r="B58" s="152" t="s">
        <v>119</v>
      </c>
      <c r="C58" s="141" t="s">
        <v>363</v>
      </c>
      <c r="D58" s="141" t="s">
        <v>446</v>
      </c>
      <c r="E58" s="142">
        <v>7</v>
      </c>
      <c r="F58" s="141" t="s">
        <v>122</v>
      </c>
      <c r="G58" s="142">
        <v>0.231</v>
      </c>
      <c r="H58" s="143">
        <v>0</v>
      </c>
      <c r="I58" s="143">
        <f t="shared" si="0"/>
        <v>0</v>
      </c>
      <c r="J58" s="137"/>
      <c r="K58" s="140"/>
    </row>
    <row r="59" spans="1:11" s="151" customFormat="1" ht="15" customHeight="1">
      <c r="A59" s="141" t="s">
        <v>447</v>
      </c>
      <c r="B59" s="152" t="s">
        <v>119</v>
      </c>
      <c r="C59" s="141" t="s">
        <v>363</v>
      </c>
      <c r="D59" s="141" t="s">
        <v>448</v>
      </c>
      <c r="E59" s="142">
        <v>1</v>
      </c>
      <c r="F59" s="141" t="s">
        <v>122</v>
      </c>
      <c r="G59" s="142">
        <v>0.043</v>
      </c>
      <c r="H59" s="143">
        <v>0</v>
      </c>
      <c r="I59" s="143">
        <f t="shared" si="0"/>
        <v>0</v>
      </c>
      <c r="J59" s="137"/>
      <c r="K59" s="140"/>
    </row>
    <row r="60" spans="1:11" s="151" customFormat="1" ht="15" customHeight="1">
      <c r="A60" s="141" t="s">
        <v>449</v>
      </c>
      <c r="B60" s="152" t="s">
        <v>119</v>
      </c>
      <c r="C60" s="141" t="s">
        <v>363</v>
      </c>
      <c r="D60" s="141" t="s">
        <v>450</v>
      </c>
      <c r="E60" s="142">
        <v>1</v>
      </c>
      <c r="F60" s="141" t="s">
        <v>122</v>
      </c>
      <c r="G60" s="142">
        <v>0.022</v>
      </c>
      <c r="H60" s="143">
        <v>0</v>
      </c>
      <c r="I60" s="143">
        <f t="shared" si="0"/>
        <v>0</v>
      </c>
      <c r="J60" s="137"/>
      <c r="K60" s="140"/>
    </row>
    <row r="61" spans="1:11" s="151" customFormat="1" ht="15" customHeight="1">
      <c r="A61" s="141" t="s">
        <v>451</v>
      </c>
      <c r="B61" s="152" t="s">
        <v>119</v>
      </c>
      <c r="C61" s="141" t="s">
        <v>363</v>
      </c>
      <c r="D61" s="141" t="s">
        <v>452</v>
      </c>
      <c r="E61" s="142">
        <v>1</v>
      </c>
      <c r="F61" s="141" t="s">
        <v>122</v>
      </c>
      <c r="G61" s="142">
        <v>0.043</v>
      </c>
      <c r="H61" s="143">
        <v>0</v>
      </c>
      <c r="I61" s="143">
        <f t="shared" si="0"/>
        <v>0</v>
      </c>
      <c r="J61" s="137"/>
      <c r="K61" s="140"/>
    </row>
    <row r="62" spans="1:11" s="126" customFormat="1" ht="15" customHeight="1">
      <c r="A62" s="141" t="s">
        <v>453</v>
      </c>
      <c r="B62" s="152" t="s">
        <v>119</v>
      </c>
      <c r="C62" s="141" t="s">
        <v>363</v>
      </c>
      <c r="D62" s="141" t="s">
        <v>454</v>
      </c>
      <c r="E62" s="142">
        <v>1</v>
      </c>
      <c r="F62" s="141" t="s">
        <v>122</v>
      </c>
      <c r="G62" s="142">
        <v>0.1</v>
      </c>
      <c r="H62" s="143">
        <v>0</v>
      </c>
      <c r="I62" s="143">
        <f t="shared" si="0"/>
        <v>0</v>
      </c>
      <c r="J62" s="137"/>
      <c r="K62" s="153"/>
    </row>
    <row r="63" spans="1:11" s="126" customFormat="1" ht="15" customHeight="1">
      <c r="A63" s="141" t="s">
        <v>455</v>
      </c>
      <c r="B63" s="152" t="s">
        <v>119</v>
      </c>
      <c r="C63" s="141" t="s">
        <v>363</v>
      </c>
      <c r="D63" s="141" t="s">
        <v>217</v>
      </c>
      <c r="E63" s="142">
        <v>1</v>
      </c>
      <c r="F63" s="141" t="s">
        <v>122</v>
      </c>
      <c r="G63" s="142">
        <v>0.1</v>
      </c>
      <c r="H63" s="143">
        <v>0</v>
      </c>
      <c r="I63" s="143">
        <f t="shared" si="0"/>
        <v>0</v>
      </c>
      <c r="J63" s="137"/>
      <c r="K63" s="153"/>
    </row>
    <row r="64" spans="1:11" s="126" customFormat="1" ht="15" customHeight="1">
      <c r="A64" s="141" t="s">
        <v>456</v>
      </c>
      <c r="B64" s="152" t="s">
        <v>119</v>
      </c>
      <c r="C64" s="141" t="s">
        <v>363</v>
      </c>
      <c r="D64" s="141" t="s">
        <v>457</v>
      </c>
      <c r="E64" s="142">
        <v>2</v>
      </c>
      <c r="F64" s="141" t="s">
        <v>122</v>
      </c>
      <c r="G64" s="142">
        <v>0.086</v>
      </c>
      <c r="H64" s="143">
        <v>0</v>
      </c>
      <c r="I64" s="143">
        <f t="shared" si="0"/>
        <v>0</v>
      </c>
      <c r="J64" s="137"/>
      <c r="K64" s="153"/>
    </row>
    <row r="65" spans="1:11" s="126" customFormat="1" ht="15" customHeight="1">
      <c r="A65" s="141" t="s">
        <v>458</v>
      </c>
      <c r="B65" s="152" t="s">
        <v>119</v>
      </c>
      <c r="C65" s="141" t="s">
        <v>363</v>
      </c>
      <c r="D65" s="141" t="s">
        <v>459</v>
      </c>
      <c r="E65" s="142">
        <v>1</v>
      </c>
      <c r="F65" s="141" t="s">
        <v>122</v>
      </c>
      <c r="G65" s="142">
        <v>0.043</v>
      </c>
      <c r="H65" s="143">
        <v>0</v>
      </c>
      <c r="I65" s="143">
        <f t="shared" si="0"/>
        <v>0</v>
      </c>
      <c r="J65" s="137"/>
      <c r="K65" s="153"/>
    </row>
    <row r="66" spans="1:11" s="126" customFormat="1" ht="15" customHeight="1">
      <c r="A66" s="141" t="s">
        <v>460</v>
      </c>
      <c r="B66" s="152" t="s">
        <v>119</v>
      </c>
      <c r="C66" s="141" t="s">
        <v>366</v>
      </c>
      <c r="D66" s="141" t="s">
        <v>461</v>
      </c>
      <c r="E66" s="142">
        <v>2</v>
      </c>
      <c r="F66" s="141" t="s">
        <v>119</v>
      </c>
      <c r="G66" s="142">
        <v>0.042</v>
      </c>
      <c r="H66" s="143">
        <v>0</v>
      </c>
      <c r="I66" s="143">
        <f t="shared" si="0"/>
        <v>0</v>
      </c>
      <c r="J66" s="137"/>
      <c r="K66" s="153"/>
    </row>
    <row r="67" spans="1:11" s="126" customFormat="1" ht="15" customHeight="1">
      <c r="A67" s="141" t="s">
        <v>462</v>
      </c>
      <c r="B67" s="152" t="s">
        <v>119</v>
      </c>
      <c r="C67" s="141" t="s">
        <v>366</v>
      </c>
      <c r="D67" s="141" t="s">
        <v>463</v>
      </c>
      <c r="E67" s="142">
        <v>3</v>
      </c>
      <c r="F67" s="141" t="s">
        <v>119</v>
      </c>
      <c r="G67" s="142">
        <v>0.648</v>
      </c>
      <c r="H67" s="143">
        <v>0</v>
      </c>
      <c r="I67" s="143">
        <f t="shared" si="0"/>
        <v>0</v>
      </c>
      <c r="J67" s="137"/>
      <c r="K67" s="153"/>
    </row>
    <row r="68" spans="1:11" s="126" customFormat="1" ht="15" customHeight="1">
      <c r="A68" s="141" t="s">
        <v>464</v>
      </c>
      <c r="B68" s="152" t="s">
        <v>119</v>
      </c>
      <c r="C68" s="141" t="s">
        <v>366</v>
      </c>
      <c r="D68" s="141" t="s">
        <v>465</v>
      </c>
      <c r="E68" s="142">
        <v>3</v>
      </c>
      <c r="F68" s="141" t="s">
        <v>122</v>
      </c>
      <c r="G68" s="142">
        <v>0.252</v>
      </c>
      <c r="H68" s="143">
        <v>0</v>
      </c>
      <c r="I68" s="143">
        <f t="shared" si="0"/>
        <v>0</v>
      </c>
      <c r="J68" s="137"/>
      <c r="K68" s="153"/>
    </row>
    <row r="69" spans="1:11" s="126" customFormat="1" ht="15" customHeight="1">
      <c r="A69" s="141" t="s">
        <v>466</v>
      </c>
      <c r="B69" s="152" t="s">
        <v>119</v>
      </c>
      <c r="C69" s="141" t="s">
        <v>467</v>
      </c>
      <c r="D69" s="141" t="s">
        <v>468</v>
      </c>
      <c r="E69" s="142">
        <v>165</v>
      </c>
      <c r="F69" s="141" t="s">
        <v>119</v>
      </c>
      <c r="G69" s="142">
        <v>8.91</v>
      </c>
      <c r="H69" s="143">
        <v>0</v>
      </c>
      <c r="I69" s="143">
        <f t="shared" si="0"/>
        <v>0</v>
      </c>
      <c r="J69" s="137"/>
      <c r="K69" s="153"/>
    </row>
    <row r="70" spans="1:11" s="126" customFormat="1" ht="15" customHeight="1">
      <c r="A70" s="141" t="s">
        <v>469</v>
      </c>
      <c r="B70" s="152" t="s">
        <v>119</v>
      </c>
      <c r="C70" s="141" t="s">
        <v>467</v>
      </c>
      <c r="D70" s="141" t="s">
        <v>470</v>
      </c>
      <c r="E70" s="142">
        <v>1</v>
      </c>
      <c r="F70" s="141" t="s">
        <v>122</v>
      </c>
      <c r="G70" s="142">
        <v>0.17</v>
      </c>
      <c r="H70" s="143">
        <v>0</v>
      </c>
      <c r="I70" s="143">
        <f t="shared" si="0"/>
        <v>0</v>
      </c>
      <c r="J70" s="137"/>
      <c r="K70" s="153"/>
    </row>
    <row r="71" spans="1:11" s="126" customFormat="1" ht="15" customHeight="1">
      <c r="A71" s="141" t="s">
        <v>471</v>
      </c>
      <c r="B71" s="152" t="s">
        <v>119</v>
      </c>
      <c r="C71" s="141" t="s">
        <v>472</v>
      </c>
      <c r="D71" s="141" t="s">
        <v>473</v>
      </c>
      <c r="E71" s="142">
        <v>3</v>
      </c>
      <c r="F71" s="141" t="s">
        <v>119</v>
      </c>
      <c r="G71" s="142">
        <v>1.488</v>
      </c>
      <c r="H71" s="143">
        <v>0</v>
      </c>
      <c r="I71" s="143">
        <f t="shared" si="0"/>
        <v>0</v>
      </c>
      <c r="J71" s="137"/>
      <c r="K71" s="153"/>
    </row>
    <row r="72" spans="1:11" s="126" customFormat="1" ht="15" customHeight="1">
      <c r="A72" s="141" t="s">
        <v>474</v>
      </c>
      <c r="B72" s="152" t="s">
        <v>119</v>
      </c>
      <c r="C72" s="141" t="s">
        <v>472</v>
      </c>
      <c r="D72" s="141" t="s">
        <v>475</v>
      </c>
      <c r="E72" s="142">
        <v>15</v>
      </c>
      <c r="F72" s="141" t="s">
        <v>119</v>
      </c>
      <c r="G72" s="142">
        <v>9.57</v>
      </c>
      <c r="H72" s="143">
        <v>0</v>
      </c>
      <c r="I72" s="143">
        <f t="shared" si="0"/>
        <v>0</v>
      </c>
      <c r="J72" s="137"/>
      <c r="K72" s="153"/>
    </row>
    <row r="73" spans="1:11" s="126" customFormat="1" ht="15" customHeight="1">
      <c r="A73" s="141" t="s">
        <v>476</v>
      </c>
      <c r="B73" s="152" t="s">
        <v>119</v>
      </c>
      <c r="C73" s="141" t="s">
        <v>472</v>
      </c>
      <c r="D73" s="141" t="s">
        <v>477</v>
      </c>
      <c r="E73" s="142">
        <v>35</v>
      </c>
      <c r="F73" s="141" t="s">
        <v>119</v>
      </c>
      <c r="G73" s="142">
        <v>28.98</v>
      </c>
      <c r="H73" s="143">
        <v>0</v>
      </c>
      <c r="I73" s="143">
        <f t="shared" si="0"/>
        <v>0</v>
      </c>
      <c r="J73" s="137"/>
      <c r="K73" s="153"/>
    </row>
    <row r="74" spans="1:11" s="126" customFormat="1" ht="15" customHeight="1">
      <c r="A74" s="141" t="s">
        <v>478</v>
      </c>
      <c r="B74" s="152" t="s">
        <v>119</v>
      </c>
      <c r="C74" s="141" t="s">
        <v>472</v>
      </c>
      <c r="D74" s="141" t="s">
        <v>479</v>
      </c>
      <c r="E74" s="142">
        <v>101</v>
      </c>
      <c r="F74" s="141" t="s">
        <v>119</v>
      </c>
      <c r="G74" s="142">
        <v>139.077</v>
      </c>
      <c r="H74" s="143">
        <v>0</v>
      </c>
      <c r="I74" s="143">
        <f t="shared" si="0"/>
        <v>0</v>
      </c>
      <c r="J74" s="137"/>
      <c r="K74" s="153"/>
    </row>
    <row r="75" spans="1:11" s="126" customFormat="1" ht="15" customHeight="1">
      <c r="A75" s="141" t="s">
        <v>480</v>
      </c>
      <c r="B75" s="152" t="s">
        <v>119</v>
      </c>
      <c r="C75" s="141" t="s">
        <v>435</v>
      </c>
      <c r="D75" s="141" t="s">
        <v>481</v>
      </c>
      <c r="E75" s="142">
        <v>4</v>
      </c>
      <c r="F75" s="141" t="s">
        <v>122</v>
      </c>
      <c r="G75" s="142">
        <v>5.004</v>
      </c>
      <c r="H75" s="143">
        <v>0</v>
      </c>
      <c r="I75" s="143">
        <f t="shared" si="0"/>
        <v>0</v>
      </c>
      <c r="J75" s="137"/>
      <c r="K75" s="153"/>
    </row>
    <row r="76" spans="1:11" s="126" customFormat="1" ht="15" customHeight="1">
      <c r="A76" s="141" t="s">
        <v>482</v>
      </c>
      <c r="B76" s="152" t="s">
        <v>119</v>
      </c>
      <c r="C76" s="141" t="s">
        <v>483</v>
      </c>
      <c r="D76" s="141" t="s">
        <v>484</v>
      </c>
      <c r="E76" s="142">
        <v>1</v>
      </c>
      <c r="F76" s="141" t="s">
        <v>263</v>
      </c>
      <c r="G76" s="142">
        <v>11.606</v>
      </c>
      <c r="H76" s="143">
        <v>0</v>
      </c>
      <c r="I76" s="143">
        <f t="shared" si="0"/>
        <v>0</v>
      </c>
      <c r="J76" s="137"/>
      <c r="K76" s="153"/>
    </row>
    <row r="77" spans="1:11" s="126" customFormat="1" ht="15" customHeight="1">
      <c r="A77" s="141" t="s">
        <v>485</v>
      </c>
      <c r="B77" s="152" t="s">
        <v>119</v>
      </c>
      <c r="C77" s="141" t="s">
        <v>435</v>
      </c>
      <c r="D77" s="141" t="s">
        <v>486</v>
      </c>
      <c r="E77" s="142">
        <v>1.5</v>
      </c>
      <c r="F77" s="141" t="s">
        <v>263</v>
      </c>
      <c r="G77" s="142">
        <v>2.991</v>
      </c>
      <c r="H77" s="143">
        <v>0</v>
      </c>
      <c r="I77" s="143">
        <f t="shared" si="0"/>
        <v>0</v>
      </c>
      <c r="J77" s="137"/>
      <c r="K77" s="153"/>
    </row>
    <row r="78" spans="1:11" s="126" customFormat="1" ht="15" customHeight="1">
      <c r="A78" s="141" t="s">
        <v>487</v>
      </c>
      <c r="B78" s="152" t="s">
        <v>119</v>
      </c>
      <c r="C78" s="141" t="s">
        <v>435</v>
      </c>
      <c r="D78" s="141" t="s">
        <v>488</v>
      </c>
      <c r="E78" s="142">
        <v>12</v>
      </c>
      <c r="F78" s="141" t="s">
        <v>276</v>
      </c>
      <c r="G78" s="142">
        <v>9.144</v>
      </c>
      <c r="H78" s="143">
        <v>0</v>
      </c>
      <c r="I78" s="143">
        <f aca="true" t="shared" si="1" ref="I78:I99">G78*H78</f>
        <v>0</v>
      </c>
      <c r="J78" s="137"/>
      <c r="K78" s="153"/>
    </row>
    <row r="79" spans="1:11" s="126" customFormat="1" ht="15" customHeight="1">
      <c r="A79" s="141" t="s">
        <v>489</v>
      </c>
      <c r="B79" s="152" t="s">
        <v>119</v>
      </c>
      <c r="C79" s="141" t="s">
        <v>490</v>
      </c>
      <c r="D79" s="141" t="s">
        <v>491</v>
      </c>
      <c r="E79" s="142">
        <v>3.3</v>
      </c>
      <c r="F79" s="141" t="s">
        <v>492</v>
      </c>
      <c r="G79" s="142">
        <v>1.1352</v>
      </c>
      <c r="H79" s="143">
        <v>0</v>
      </c>
      <c r="I79" s="143">
        <f t="shared" si="1"/>
        <v>0</v>
      </c>
      <c r="J79" s="137"/>
      <c r="K79" s="153"/>
    </row>
    <row r="80" spans="1:11" s="126" customFormat="1" ht="15" customHeight="1">
      <c r="A80" s="141" t="s">
        <v>493</v>
      </c>
      <c r="B80" s="152" t="s">
        <v>119</v>
      </c>
      <c r="C80" s="141" t="s">
        <v>435</v>
      </c>
      <c r="D80" s="141" t="s">
        <v>494</v>
      </c>
      <c r="E80" s="142">
        <v>5</v>
      </c>
      <c r="F80" s="141" t="s">
        <v>276</v>
      </c>
      <c r="G80" s="142">
        <v>1.5</v>
      </c>
      <c r="H80" s="143">
        <v>0</v>
      </c>
      <c r="I80" s="143">
        <f t="shared" si="1"/>
        <v>0</v>
      </c>
      <c r="J80" s="137"/>
      <c r="K80" s="153"/>
    </row>
    <row r="81" spans="1:11" s="126" customFormat="1" ht="15" customHeight="1">
      <c r="A81" s="141" t="s">
        <v>495</v>
      </c>
      <c r="B81" s="152" t="s">
        <v>119</v>
      </c>
      <c r="C81" s="141" t="s">
        <v>435</v>
      </c>
      <c r="D81" s="141" t="s">
        <v>496</v>
      </c>
      <c r="E81" s="142">
        <v>7.5</v>
      </c>
      <c r="F81" s="141" t="s">
        <v>276</v>
      </c>
      <c r="G81" s="142">
        <v>1.0125</v>
      </c>
      <c r="H81" s="143">
        <v>0</v>
      </c>
      <c r="I81" s="143">
        <f t="shared" si="1"/>
        <v>0</v>
      </c>
      <c r="J81" s="137"/>
      <c r="K81" s="153"/>
    </row>
    <row r="82" spans="1:11" s="126" customFormat="1" ht="15" customHeight="1">
      <c r="A82" s="141" t="s">
        <v>497</v>
      </c>
      <c r="B82" s="152" t="s">
        <v>119</v>
      </c>
      <c r="C82" s="141" t="s">
        <v>435</v>
      </c>
      <c r="D82" s="141" t="s">
        <v>498</v>
      </c>
      <c r="E82" s="142">
        <v>2</v>
      </c>
      <c r="F82" s="141" t="s">
        <v>276</v>
      </c>
      <c r="G82" s="142">
        <v>0.076</v>
      </c>
      <c r="H82" s="143">
        <v>0</v>
      </c>
      <c r="I82" s="143">
        <f t="shared" si="1"/>
        <v>0</v>
      </c>
      <c r="J82" s="137"/>
      <c r="K82" s="153"/>
    </row>
    <row r="83" spans="1:11" s="126" customFormat="1" ht="15" customHeight="1">
      <c r="A83" s="141" t="s">
        <v>499</v>
      </c>
      <c r="B83" s="152" t="s">
        <v>119</v>
      </c>
      <c r="C83" s="141" t="s">
        <v>435</v>
      </c>
      <c r="D83" s="141" t="s">
        <v>500</v>
      </c>
      <c r="E83" s="142">
        <v>2.6</v>
      </c>
      <c r="F83" s="141" t="s">
        <v>263</v>
      </c>
      <c r="G83" s="142">
        <v>3.12</v>
      </c>
      <c r="H83" s="143">
        <v>0</v>
      </c>
      <c r="I83" s="143">
        <f t="shared" si="1"/>
        <v>0</v>
      </c>
      <c r="J83" s="137"/>
      <c r="K83" s="153"/>
    </row>
    <row r="84" spans="1:11" s="126" customFormat="1" ht="15" customHeight="1">
      <c r="A84" s="141" t="s">
        <v>501</v>
      </c>
      <c r="B84" s="152" t="s">
        <v>119</v>
      </c>
      <c r="C84" s="141" t="s">
        <v>490</v>
      </c>
      <c r="D84" s="141" t="s">
        <v>502</v>
      </c>
      <c r="E84" s="142">
        <v>0.8</v>
      </c>
      <c r="F84" s="141" t="s">
        <v>263</v>
      </c>
      <c r="G84" s="142">
        <v>0.7184</v>
      </c>
      <c r="H84" s="143">
        <v>0</v>
      </c>
      <c r="I84" s="143">
        <f t="shared" si="1"/>
        <v>0</v>
      </c>
      <c r="J84" s="137"/>
      <c r="K84" s="153"/>
    </row>
    <row r="85" spans="1:11" s="126" customFormat="1" ht="15" customHeight="1">
      <c r="A85" s="141" t="s">
        <v>503</v>
      </c>
      <c r="B85" s="152" t="s">
        <v>119</v>
      </c>
      <c r="C85" s="141" t="s">
        <v>435</v>
      </c>
      <c r="D85" s="141" t="s">
        <v>504</v>
      </c>
      <c r="E85" s="142">
        <v>26</v>
      </c>
      <c r="F85" s="141" t="s">
        <v>122</v>
      </c>
      <c r="G85" s="142">
        <v>3.64</v>
      </c>
      <c r="H85" s="143">
        <v>0</v>
      </c>
      <c r="I85" s="143">
        <f t="shared" si="1"/>
        <v>0</v>
      </c>
      <c r="J85" s="137"/>
      <c r="K85" s="153"/>
    </row>
    <row r="86" spans="1:11" s="126" customFormat="1" ht="15" customHeight="1">
      <c r="A86" s="141" t="s">
        <v>505</v>
      </c>
      <c r="B86" s="152" t="s">
        <v>119</v>
      </c>
      <c r="C86" s="141" t="s">
        <v>435</v>
      </c>
      <c r="D86" s="141" t="s">
        <v>506</v>
      </c>
      <c r="E86" s="142">
        <v>5.6</v>
      </c>
      <c r="F86" s="141" t="s">
        <v>276</v>
      </c>
      <c r="G86" s="142">
        <v>4.48</v>
      </c>
      <c r="H86" s="143">
        <v>0</v>
      </c>
      <c r="I86" s="143">
        <f t="shared" si="1"/>
        <v>0</v>
      </c>
      <c r="J86" s="137"/>
      <c r="K86" s="153"/>
    </row>
    <row r="87" spans="1:11" s="126" customFormat="1" ht="15" customHeight="1">
      <c r="A87" s="141" t="s">
        <v>507</v>
      </c>
      <c r="B87" s="152" t="s">
        <v>119</v>
      </c>
      <c r="C87" s="141" t="s">
        <v>435</v>
      </c>
      <c r="D87" s="141" t="s">
        <v>508</v>
      </c>
      <c r="E87" s="142">
        <v>1.7</v>
      </c>
      <c r="F87" s="141" t="s">
        <v>276</v>
      </c>
      <c r="G87" s="142">
        <v>0.34</v>
      </c>
      <c r="H87" s="143">
        <v>0</v>
      </c>
      <c r="I87" s="143">
        <f t="shared" si="1"/>
        <v>0</v>
      </c>
      <c r="J87" s="137"/>
      <c r="K87" s="153"/>
    </row>
    <row r="88" spans="1:11" s="126" customFormat="1" ht="15" customHeight="1">
      <c r="A88" s="141" t="s">
        <v>509</v>
      </c>
      <c r="B88" s="152" t="s">
        <v>119</v>
      </c>
      <c r="C88" s="141" t="s">
        <v>435</v>
      </c>
      <c r="D88" s="141" t="s">
        <v>510</v>
      </c>
      <c r="E88" s="142">
        <v>6.1</v>
      </c>
      <c r="F88" s="141" t="s">
        <v>276</v>
      </c>
      <c r="G88" s="142">
        <v>0.61</v>
      </c>
      <c r="H88" s="143">
        <v>0</v>
      </c>
      <c r="I88" s="143">
        <f t="shared" si="1"/>
        <v>0</v>
      </c>
      <c r="J88" s="137"/>
      <c r="K88" s="153"/>
    </row>
    <row r="89" spans="1:11" s="126" customFormat="1" ht="15" customHeight="1">
      <c r="A89" s="141" t="s">
        <v>511</v>
      </c>
      <c r="B89" s="152" t="s">
        <v>119</v>
      </c>
      <c r="C89" s="141" t="s">
        <v>435</v>
      </c>
      <c r="D89" s="141" t="s">
        <v>512</v>
      </c>
      <c r="E89" s="142">
        <v>6.1</v>
      </c>
      <c r="F89" s="141" t="s">
        <v>276</v>
      </c>
      <c r="G89" s="142">
        <v>1.83</v>
      </c>
      <c r="H89" s="143">
        <v>0</v>
      </c>
      <c r="I89" s="143">
        <f t="shared" si="1"/>
        <v>0</v>
      </c>
      <c r="J89" s="137"/>
      <c r="K89" s="153"/>
    </row>
    <row r="90" spans="1:11" s="126" customFormat="1" ht="15" customHeight="1">
      <c r="A90" s="141" t="s">
        <v>513</v>
      </c>
      <c r="B90" s="152" t="s">
        <v>119</v>
      </c>
      <c r="C90" s="141" t="s">
        <v>435</v>
      </c>
      <c r="D90" s="141" t="s">
        <v>514</v>
      </c>
      <c r="E90" s="142">
        <v>6.1</v>
      </c>
      <c r="F90" s="141" t="s">
        <v>276</v>
      </c>
      <c r="G90" s="142">
        <v>11.3704</v>
      </c>
      <c r="H90" s="143">
        <v>0</v>
      </c>
      <c r="I90" s="143">
        <f t="shared" si="1"/>
        <v>0</v>
      </c>
      <c r="J90" s="137"/>
      <c r="K90" s="153"/>
    </row>
    <row r="91" spans="1:11" s="126" customFormat="1" ht="15" customHeight="1">
      <c r="A91" s="141" t="s">
        <v>515</v>
      </c>
      <c r="B91" s="152" t="s">
        <v>119</v>
      </c>
      <c r="C91" s="141" t="s">
        <v>363</v>
      </c>
      <c r="D91" s="141" t="s">
        <v>516</v>
      </c>
      <c r="E91" s="142">
        <v>4</v>
      </c>
      <c r="F91" s="141" t="s">
        <v>122</v>
      </c>
      <c r="G91" s="142">
        <v>28.244</v>
      </c>
      <c r="H91" s="143">
        <v>0</v>
      </c>
      <c r="I91" s="143">
        <f t="shared" si="1"/>
        <v>0</v>
      </c>
      <c r="J91" s="137"/>
      <c r="K91" s="153"/>
    </row>
    <row r="92" spans="1:11" s="126" customFormat="1" ht="15" customHeight="1">
      <c r="A92" s="141" t="s">
        <v>517</v>
      </c>
      <c r="B92" s="152" t="s">
        <v>119</v>
      </c>
      <c r="C92" s="141" t="s">
        <v>401</v>
      </c>
      <c r="D92" s="141" t="s">
        <v>518</v>
      </c>
      <c r="E92" s="142">
        <v>3.2</v>
      </c>
      <c r="F92" s="141" t="s">
        <v>276</v>
      </c>
      <c r="G92" s="142">
        <v>7.36</v>
      </c>
      <c r="H92" s="143">
        <v>0</v>
      </c>
      <c r="I92" s="143">
        <f t="shared" si="1"/>
        <v>0</v>
      </c>
      <c r="J92" s="137"/>
      <c r="K92" s="153"/>
    </row>
    <row r="93" spans="1:11" s="126" customFormat="1" ht="15" customHeight="1">
      <c r="A93" s="141" t="s">
        <v>519</v>
      </c>
      <c r="B93" s="152" t="s">
        <v>119</v>
      </c>
      <c r="C93" s="141" t="s">
        <v>363</v>
      </c>
      <c r="D93" s="141" t="s">
        <v>520</v>
      </c>
      <c r="E93" s="142">
        <v>6.4</v>
      </c>
      <c r="F93" s="141" t="s">
        <v>276</v>
      </c>
      <c r="G93" s="142">
        <v>0.736</v>
      </c>
      <c r="H93" s="143">
        <v>0</v>
      </c>
      <c r="I93" s="143">
        <f t="shared" si="1"/>
        <v>0</v>
      </c>
      <c r="J93" s="137"/>
      <c r="K93" s="153"/>
    </row>
    <row r="94" spans="1:11" s="126" customFormat="1" ht="15" customHeight="1">
      <c r="A94" s="141" t="s">
        <v>521</v>
      </c>
      <c r="B94" s="152" t="s">
        <v>119</v>
      </c>
      <c r="C94" s="141" t="s">
        <v>472</v>
      </c>
      <c r="D94" s="141" t="s">
        <v>522</v>
      </c>
      <c r="E94" s="142">
        <v>2</v>
      </c>
      <c r="F94" s="141" t="s">
        <v>119</v>
      </c>
      <c r="G94" s="142">
        <v>3.738</v>
      </c>
      <c r="H94" s="143">
        <v>0</v>
      </c>
      <c r="I94" s="143">
        <f t="shared" si="1"/>
        <v>0</v>
      </c>
      <c r="J94" s="137"/>
      <c r="K94" s="153"/>
    </row>
    <row r="95" spans="1:11" s="126" customFormat="1" ht="15" customHeight="1">
      <c r="A95" s="141" t="s">
        <v>523</v>
      </c>
      <c r="B95" s="152" t="s">
        <v>119</v>
      </c>
      <c r="C95" s="141" t="s">
        <v>435</v>
      </c>
      <c r="D95" s="141" t="s">
        <v>524</v>
      </c>
      <c r="E95" s="142">
        <v>2</v>
      </c>
      <c r="F95" s="141" t="s">
        <v>119</v>
      </c>
      <c r="G95" s="142">
        <v>0.03</v>
      </c>
      <c r="H95" s="143">
        <v>0</v>
      </c>
      <c r="I95" s="143">
        <f t="shared" si="1"/>
        <v>0</v>
      </c>
      <c r="J95" s="137"/>
      <c r="K95" s="153"/>
    </row>
    <row r="96" spans="1:11" s="126" customFormat="1" ht="15" customHeight="1">
      <c r="A96" s="141" t="s">
        <v>525</v>
      </c>
      <c r="B96" s="152" t="s">
        <v>119</v>
      </c>
      <c r="C96" s="141" t="s">
        <v>435</v>
      </c>
      <c r="D96" s="141" t="s">
        <v>526</v>
      </c>
      <c r="E96" s="142">
        <v>3.68</v>
      </c>
      <c r="F96" s="141" t="s">
        <v>263</v>
      </c>
      <c r="G96" s="142">
        <v>2.37728</v>
      </c>
      <c r="H96" s="143">
        <v>0</v>
      </c>
      <c r="I96" s="143">
        <f t="shared" si="1"/>
        <v>0</v>
      </c>
      <c r="J96" s="137"/>
      <c r="K96" s="153"/>
    </row>
    <row r="97" spans="1:11" s="126" customFormat="1" ht="15" customHeight="1">
      <c r="A97" s="141" t="s">
        <v>527</v>
      </c>
      <c r="B97" s="152" t="s">
        <v>119</v>
      </c>
      <c r="C97" s="141" t="s">
        <v>435</v>
      </c>
      <c r="D97" s="141" t="s">
        <v>528</v>
      </c>
      <c r="E97" s="142">
        <v>4</v>
      </c>
      <c r="F97" s="141" t="s">
        <v>119</v>
      </c>
      <c r="G97" s="142">
        <v>0.12</v>
      </c>
      <c r="H97" s="143">
        <v>0</v>
      </c>
      <c r="I97" s="143">
        <f t="shared" si="1"/>
        <v>0</v>
      </c>
      <c r="J97" s="137"/>
      <c r="K97" s="153"/>
    </row>
    <row r="98" spans="1:11" s="126" customFormat="1" ht="15" customHeight="1">
      <c r="A98" s="141" t="s">
        <v>529</v>
      </c>
      <c r="B98" s="152" t="s">
        <v>119</v>
      </c>
      <c r="C98" s="141" t="s">
        <v>435</v>
      </c>
      <c r="D98" s="141" t="s">
        <v>530</v>
      </c>
      <c r="E98" s="142">
        <v>6</v>
      </c>
      <c r="F98" s="141" t="s">
        <v>119</v>
      </c>
      <c r="G98" s="142">
        <v>0.564</v>
      </c>
      <c r="H98" s="143">
        <v>0</v>
      </c>
      <c r="I98" s="143">
        <f t="shared" si="1"/>
        <v>0</v>
      </c>
      <c r="J98" s="137"/>
      <c r="K98" s="153"/>
    </row>
    <row r="99" spans="1:11" s="126" customFormat="1" ht="15" customHeight="1">
      <c r="A99" s="141" t="s">
        <v>531</v>
      </c>
      <c r="B99" s="152" t="s">
        <v>119</v>
      </c>
      <c r="C99" s="141" t="s">
        <v>363</v>
      </c>
      <c r="D99" s="141" t="s">
        <v>532</v>
      </c>
      <c r="E99" s="142">
        <v>6</v>
      </c>
      <c r="F99" s="141" t="s">
        <v>119</v>
      </c>
      <c r="G99" s="142">
        <v>0.09</v>
      </c>
      <c r="H99" s="143">
        <v>0</v>
      </c>
      <c r="I99" s="143">
        <f t="shared" si="1"/>
        <v>0</v>
      </c>
      <c r="J99" s="137"/>
      <c r="K99" s="153"/>
    </row>
    <row r="100" spans="1:11" s="126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53"/>
    </row>
    <row r="101" spans="1:11" s="126" customFormat="1" ht="15" customHeight="1">
      <c r="A101" s="137"/>
      <c r="B101" s="137"/>
      <c r="C101" s="139" t="s">
        <v>302</v>
      </c>
      <c r="D101" s="139" t="s">
        <v>303</v>
      </c>
      <c r="E101" s="137"/>
      <c r="F101" s="137"/>
      <c r="G101" s="168">
        <f>SUM(G103:G129)</f>
        <v>109.96900000000002</v>
      </c>
      <c r="H101" s="137"/>
      <c r="I101" s="137"/>
      <c r="J101" s="137"/>
      <c r="K101" s="153"/>
    </row>
    <row r="102" spans="1:11" s="126" customFormat="1" ht="15" customHeight="1">
      <c r="A102" s="137"/>
      <c r="B102" s="137"/>
      <c r="C102" s="139" t="s">
        <v>304</v>
      </c>
      <c r="D102" s="139" t="s">
        <v>305</v>
      </c>
      <c r="E102" s="137"/>
      <c r="F102" s="137"/>
      <c r="G102" s="168">
        <f>SUM(G130:G141)</f>
        <v>20.958813999999997</v>
      </c>
      <c r="H102" s="137"/>
      <c r="I102" s="169">
        <f>SUM(I103:I141)</f>
        <v>0</v>
      </c>
      <c r="J102" s="137"/>
      <c r="K102" s="153"/>
    </row>
    <row r="103" spans="1:11" s="126" customFormat="1" ht="15" customHeight="1">
      <c r="A103" s="141" t="s">
        <v>424</v>
      </c>
      <c r="B103" s="152" t="s">
        <v>362</v>
      </c>
      <c r="C103" s="141" t="s">
        <v>363</v>
      </c>
      <c r="D103" s="141" t="s">
        <v>425</v>
      </c>
      <c r="E103" s="142">
        <v>28</v>
      </c>
      <c r="F103" s="141" t="s">
        <v>119</v>
      </c>
      <c r="G103" s="142">
        <v>2.66</v>
      </c>
      <c r="H103" s="143">
        <v>0</v>
      </c>
      <c r="I103" s="143">
        <f aca="true" t="shared" si="2" ref="I103:I141">G103*H103</f>
        <v>0</v>
      </c>
      <c r="J103" s="137"/>
      <c r="K103" s="153"/>
    </row>
    <row r="104" spans="1:11" s="126" customFormat="1" ht="15" customHeight="1">
      <c r="A104" s="141" t="s">
        <v>533</v>
      </c>
      <c r="B104" s="152" t="s">
        <v>362</v>
      </c>
      <c r="C104" s="141" t="s">
        <v>363</v>
      </c>
      <c r="D104" s="141" t="s">
        <v>534</v>
      </c>
      <c r="E104" s="142">
        <v>14</v>
      </c>
      <c r="F104" s="141" t="s">
        <v>119</v>
      </c>
      <c r="G104" s="142">
        <v>1.05</v>
      </c>
      <c r="H104" s="143">
        <v>0</v>
      </c>
      <c r="I104" s="143">
        <f t="shared" si="2"/>
        <v>0</v>
      </c>
      <c r="J104" s="137"/>
      <c r="K104" s="153"/>
    </row>
    <row r="105" spans="1:11" s="126" customFormat="1" ht="15" customHeight="1">
      <c r="A105" s="141" t="s">
        <v>535</v>
      </c>
      <c r="B105" s="152" t="s">
        <v>362</v>
      </c>
      <c r="C105" s="141" t="s">
        <v>363</v>
      </c>
      <c r="D105" s="141" t="s">
        <v>536</v>
      </c>
      <c r="E105" s="142">
        <v>7</v>
      </c>
      <c r="F105" s="141" t="s">
        <v>119</v>
      </c>
      <c r="G105" s="142">
        <v>0.252</v>
      </c>
      <c r="H105" s="143">
        <v>0</v>
      </c>
      <c r="I105" s="143">
        <f t="shared" si="2"/>
        <v>0</v>
      </c>
      <c r="J105" s="137"/>
      <c r="K105" s="153"/>
    </row>
    <row r="106" spans="1:11" s="126" customFormat="1" ht="15" customHeight="1">
      <c r="A106" s="141" t="s">
        <v>432</v>
      </c>
      <c r="B106" s="152" t="s">
        <v>362</v>
      </c>
      <c r="C106" s="141" t="s">
        <v>363</v>
      </c>
      <c r="D106" s="141" t="s">
        <v>433</v>
      </c>
      <c r="E106" s="142">
        <v>5</v>
      </c>
      <c r="F106" s="141" t="s">
        <v>122</v>
      </c>
      <c r="G106" s="142">
        <v>3.375</v>
      </c>
      <c r="H106" s="143">
        <v>0</v>
      </c>
      <c r="I106" s="143">
        <f t="shared" si="2"/>
        <v>0</v>
      </c>
      <c r="J106" s="137"/>
      <c r="K106" s="153"/>
    </row>
    <row r="107" spans="1:11" s="126" customFormat="1" ht="15" customHeight="1">
      <c r="A107" s="141" t="s">
        <v>537</v>
      </c>
      <c r="B107" s="152" t="s">
        <v>362</v>
      </c>
      <c r="C107" s="141" t="s">
        <v>363</v>
      </c>
      <c r="D107" s="141" t="s">
        <v>538</v>
      </c>
      <c r="E107" s="142">
        <v>3</v>
      </c>
      <c r="F107" s="141" t="s">
        <v>122</v>
      </c>
      <c r="G107" s="142">
        <v>1.692</v>
      </c>
      <c r="H107" s="143">
        <v>0</v>
      </c>
      <c r="I107" s="143">
        <f t="shared" si="2"/>
        <v>0</v>
      </c>
      <c r="J107" s="137"/>
      <c r="K107" s="153"/>
    </row>
    <row r="108" spans="1:11" s="126" customFormat="1" ht="15" customHeight="1">
      <c r="A108" s="141" t="s">
        <v>539</v>
      </c>
      <c r="B108" s="152" t="s">
        <v>362</v>
      </c>
      <c r="C108" s="141" t="s">
        <v>363</v>
      </c>
      <c r="D108" s="141" t="s">
        <v>540</v>
      </c>
      <c r="E108" s="142">
        <v>2</v>
      </c>
      <c r="F108" s="141" t="s">
        <v>122</v>
      </c>
      <c r="G108" s="142">
        <v>0.732</v>
      </c>
      <c r="H108" s="143">
        <v>0</v>
      </c>
      <c r="I108" s="143">
        <f t="shared" si="2"/>
        <v>0</v>
      </c>
      <c r="J108" s="137"/>
      <c r="K108" s="153"/>
    </row>
    <row r="109" spans="1:11" s="126" customFormat="1" ht="15" customHeight="1">
      <c r="A109" s="141" t="s">
        <v>541</v>
      </c>
      <c r="B109" s="152" t="s">
        <v>362</v>
      </c>
      <c r="C109" s="141" t="s">
        <v>542</v>
      </c>
      <c r="D109" s="141" t="s">
        <v>543</v>
      </c>
      <c r="E109" s="142">
        <v>1</v>
      </c>
      <c r="F109" s="141" t="s">
        <v>122</v>
      </c>
      <c r="G109" s="142">
        <v>0.768</v>
      </c>
      <c r="H109" s="143">
        <v>0</v>
      </c>
      <c r="I109" s="143">
        <f t="shared" si="2"/>
        <v>0</v>
      </c>
      <c r="J109" s="137"/>
      <c r="K109" s="153"/>
    </row>
    <row r="110" spans="1:11" s="126" customFormat="1" ht="15" customHeight="1">
      <c r="A110" s="141" t="s">
        <v>424</v>
      </c>
      <c r="B110" s="152" t="s">
        <v>119</v>
      </c>
      <c r="C110" s="141" t="s">
        <v>363</v>
      </c>
      <c r="D110" s="141" t="s">
        <v>425</v>
      </c>
      <c r="E110" s="142">
        <v>28</v>
      </c>
      <c r="F110" s="141" t="s">
        <v>119</v>
      </c>
      <c r="G110" s="142">
        <v>5.32</v>
      </c>
      <c r="H110" s="143">
        <v>0</v>
      </c>
      <c r="I110" s="143">
        <f t="shared" si="2"/>
        <v>0</v>
      </c>
      <c r="J110" s="137"/>
      <c r="K110" s="153"/>
    </row>
    <row r="111" spans="1:11" s="126" customFormat="1" ht="15" customHeight="1">
      <c r="A111" s="141" t="s">
        <v>432</v>
      </c>
      <c r="B111" s="152" t="s">
        <v>119</v>
      </c>
      <c r="C111" s="141" t="s">
        <v>363</v>
      </c>
      <c r="D111" s="141" t="s">
        <v>433</v>
      </c>
      <c r="E111" s="142">
        <v>12</v>
      </c>
      <c r="F111" s="141" t="s">
        <v>122</v>
      </c>
      <c r="G111" s="142">
        <v>16.212</v>
      </c>
      <c r="H111" s="143">
        <v>0</v>
      </c>
      <c r="I111" s="143">
        <f t="shared" si="2"/>
        <v>0</v>
      </c>
      <c r="J111" s="137"/>
      <c r="K111" s="153"/>
    </row>
    <row r="112" spans="1:11" s="126" customFormat="1" ht="15" customHeight="1">
      <c r="A112" s="141" t="s">
        <v>544</v>
      </c>
      <c r="B112" s="152" t="s">
        <v>119</v>
      </c>
      <c r="C112" s="141" t="s">
        <v>363</v>
      </c>
      <c r="D112" s="141" t="s">
        <v>545</v>
      </c>
      <c r="E112" s="142">
        <v>36</v>
      </c>
      <c r="F112" s="141" t="s">
        <v>122</v>
      </c>
      <c r="G112" s="142">
        <v>12.708</v>
      </c>
      <c r="H112" s="143">
        <v>0</v>
      </c>
      <c r="I112" s="143">
        <f t="shared" si="2"/>
        <v>0</v>
      </c>
      <c r="J112" s="137"/>
      <c r="K112" s="153"/>
    </row>
    <row r="113" spans="1:11" s="126" customFormat="1" ht="15" customHeight="1">
      <c r="A113" s="141" t="s">
        <v>546</v>
      </c>
      <c r="B113" s="152" t="s">
        <v>119</v>
      </c>
      <c r="C113" s="141" t="s">
        <v>363</v>
      </c>
      <c r="D113" s="141" t="s">
        <v>547</v>
      </c>
      <c r="E113" s="142">
        <v>12</v>
      </c>
      <c r="F113" s="141" t="s">
        <v>122</v>
      </c>
      <c r="G113" s="142">
        <v>2.856</v>
      </c>
      <c r="H113" s="143">
        <v>0</v>
      </c>
      <c r="I113" s="143">
        <f t="shared" si="2"/>
        <v>0</v>
      </c>
      <c r="J113" s="137"/>
      <c r="K113" s="153"/>
    </row>
    <row r="114" spans="1:11" s="126" customFormat="1" ht="15" customHeight="1">
      <c r="A114" s="141" t="s">
        <v>548</v>
      </c>
      <c r="B114" s="152" t="s">
        <v>119</v>
      </c>
      <c r="C114" s="141" t="s">
        <v>363</v>
      </c>
      <c r="D114" s="141" t="s">
        <v>549</v>
      </c>
      <c r="E114" s="142">
        <v>4</v>
      </c>
      <c r="F114" s="141" t="s">
        <v>122</v>
      </c>
      <c r="G114" s="142">
        <v>0.168</v>
      </c>
      <c r="H114" s="143">
        <v>0</v>
      </c>
      <c r="I114" s="143">
        <f t="shared" si="2"/>
        <v>0</v>
      </c>
      <c r="J114" s="137"/>
      <c r="K114" s="153"/>
    </row>
    <row r="115" spans="1:11" s="126" customFormat="1" ht="15" customHeight="1">
      <c r="A115" s="141" t="s">
        <v>550</v>
      </c>
      <c r="B115" s="152" t="s">
        <v>119</v>
      </c>
      <c r="C115" s="141" t="s">
        <v>363</v>
      </c>
      <c r="D115" s="141" t="s">
        <v>551</v>
      </c>
      <c r="E115" s="142">
        <v>4</v>
      </c>
      <c r="F115" s="141" t="s">
        <v>122</v>
      </c>
      <c r="G115" s="142">
        <v>28.748</v>
      </c>
      <c r="H115" s="143">
        <v>0</v>
      </c>
      <c r="I115" s="143">
        <f t="shared" si="2"/>
        <v>0</v>
      </c>
      <c r="J115" s="137"/>
      <c r="K115" s="153"/>
    </row>
    <row r="116" spans="1:11" s="126" customFormat="1" ht="15" customHeight="1">
      <c r="A116" s="141" t="s">
        <v>552</v>
      </c>
      <c r="B116" s="152" t="s">
        <v>119</v>
      </c>
      <c r="C116" s="141" t="s">
        <v>363</v>
      </c>
      <c r="D116" s="141" t="s">
        <v>553</v>
      </c>
      <c r="E116" s="142">
        <v>14</v>
      </c>
      <c r="F116" s="141" t="s">
        <v>119</v>
      </c>
      <c r="G116" s="142">
        <v>1.33</v>
      </c>
      <c r="H116" s="143">
        <v>0</v>
      </c>
      <c r="I116" s="143">
        <f t="shared" si="2"/>
        <v>0</v>
      </c>
      <c r="J116" s="137"/>
      <c r="K116" s="153"/>
    </row>
    <row r="117" spans="1:11" s="126" customFormat="1" ht="15" customHeight="1">
      <c r="A117" s="141" t="s">
        <v>554</v>
      </c>
      <c r="B117" s="152" t="s">
        <v>119</v>
      </c>
      <c r="C117" s="141" t="s">
        <v>363</v>
      </c>
      <c r="D117" s="141" t="s">
        <v>555</v>
      </c>
      <c r="E117" s="142">
        <v>6</v>
      </c>
      <c r="F117" s="141" t="s">
        <v>122</v>
      </c>
      <c r="G117" s="142">
        <v>5.688</v>
      </c>
      <c r="H117" s="143">
        <v>0</v>
      </c>
      <c r="I117" s="143">
        <f t="shared" si="2"/>
        <v>0</v>
      </c>
      <c r="J117" s="137"/>
      <c r="K117" s="153"/>
    </row>
    <row r="118" spans="1:11" s="126" customFormat="1" ht="15" customHeight="1">
      <c r="A118" s="141" t="s">
        <v>556</v>
      </c>
      <c r="B118" s="152" t="s">
        <v>119</v>
      </c>
      <c r="C118" s="141" t="s">
        <v>363</v>
      </c>
      <c r="D118" s="141" t="s">
        <v>557</v>
      </c>
      <c r="E118" s="142">
        <v>6</v>
      </c>
      <c r="F118" s="141" t="s">
        <v>122</v>
      </c>
      <c r="G118" s="142">
        <v>1.206</v>
      </c>
      <c r="H118" s="143">
        <v>0</v>
      </c>
      <c r="I118" s="143">
        <f t="shared" si="2"/>
        <v>0</v>
      </c>
      <c r="J118" s="137"/>
      <c r="K118" s="153"/>
    </row>
    <row r="119" spans="1:11" s="126" customFormat="1" ht="15" customHeight="1">
      <c r="A119" s="141" t="s">
        <v>558</v>
      </c>
      <c r="B119" s="152" t="s">
        <v>119</v>
      </c>
      <c r="C119" s="141" t="s">
        <v>363</v>
      </c>
      <c r="D119" s="141" t="s">
        <v>559</v>
      </c>
      <c r="E119" s="142">
        <v>2</v>
      </c>
      <c r="F119" s="141" t="s">
        <v>122</v>
      </c>
      <c r="G119" s="142">
        <v>0.372</v>
      </c>
      <c r="H119" s="143">
        <v>0</v>
      </c>
      <c r="I119" s="143">
        <f t="shared" si="2"/>
        <v>0</v>
      </c>
      <c r="J119" s="137"/>
      <c r="K119" s="153"/>
    </row>
    <row r="120" spans="1:11" s="126" customFormat="1" ht="15" customHeight="1">
      <c r="A120" s="141" t="s">
        <v>560</v>
      </c>
      <c r="B120" s="152" t="s">
        <v>119</v>
      </c>
      <c r="C120" s="141" t="s">
        <v>363</v>
      </c>
      <c r="D120" s="141" t="s">
        <v>561</v>
      </c>
      <c r="E120" s="142">
        <v>3</v>
      </c>
      <c r="F120" s="141" t="s">
        <v>122</v>
      </c>
      <c r="G120" s="142">
        <v>8.178</v>
      </c>
      <c r="H120" s="143">
        <v>0</v>
      </c>
      <c r="I120" s="143">
        <f t="shared" si="2"/>
        <v>0</v>
      </c>
      <c r="J120" s="137"/>
      <c r="K120" s="153"/>
    </row>
    <row r="121" spans="1:11" s="126" customFormat="1" ht="15" customHeight="1">
      <c r="A121" s="141" t="s">
        <v>535</v>
      </c>
      <c r="B121" s="152" t="s">
        <v>119</v>
      </c>
      <c r="C121" s="141" t="s">
        <v>363</v>
      </c>
      <c r="D121" s="141" t="s">
        <v>536</v>
      </c>
      <c r="E121" s="142">
        <v>7</v>
      </c>
      <c r="F121" s="141" t="s">
        <v>119</v>
      </c>
      <c r="G121" s="142">
        <v>0.504</v>
      </c>
      <c r="H121" s="143">
        <v>0</v>
      </c>
      <c r="I121" s="143">
        <f t="shared" si="2"/>
        <v>0</v>
      </c>
      <c r="J121" s="137"/>
      <c r="K121" s="153"/>
    </row>
    <row r="122" spans="1:11" s="126" customFormat="1" ht="15" customHeight="1">
      <c r="A122" s="141" t="s">
        <v>562</v>
      </c>
      <c r="B122" s="152" t="s">
        <v>119</v>
      </c>
      <c r="C122" s="141" t="s">
        <v>363</v>
      </c>
      <c r="D122" s="141" t="s">
        <v>563</v>
      </c>
      <c r="E122" s="142">
        <v>3</v>
      </c>
      <c r="F122" s="141" t="s">
        <v>122</v>
      </c>
      <c r="G122" s="142">
        <v>1.302</v>
      </c>
      <c r="H122" s="143">
        <v>0</v>
      </c>
      <c r="I122" s="143">
        <f t="shared" si="2"/>
        <v>0</v>
      </c>
      <c r="J122" s="137"/>
      <c r="K122" s="153"/>
    </row>
    <row r="123" spans="1:11" s="126" customFormat="1" ht="15" customHeight="1">
      <c r="A123" s="141" t="s">
        <v>564</v>
      </c>
      <c r="B123" s="152" t="s">
        <v>119</v>
      </c>
      <c r="C123" s="141" t="s">
        <v>363</v>
      </c>
      <c r="D123" s="141" t="s">
        <v>565</v>
      </c>
      <c r="E123" s="142">
        <v>4</v>
      </c>
      <c r="F123" s="141" t="s">
        <v>122</v>
      </c>
      <c r="G123" s="142">
        <v>0.656</v>
      </c>
      <c r="H123" s="143">
        <v>0</v>
      </c>
      <c r="I123" s="143">
        <f t="shared" si="2"/>
        <v>0</v>
      </c>
      <c r="J123" s="137"/>
      <c r="K123" s="153"/>
    </row>
    <row r="124" spans="1:11" s="126" customFormat="1" ht="15" customHeight="1">
      <c r="A124" s="141" t="s">
        <v>566</v>
      </c>
      <c r="B124" s="152" t="s">
        <v>119</v>
      </c>
      <c r="C124" s="141" t="s">
        <v>363</v>
      </c>
      <c r="D124" s="141" t="s">
        <v>567</v>
      </c>
      <c r="E124" s="142">
        <v>3</v>
      </c>
      <c r="F124" s="141" t="s">
        <v>122</v>
      </c>
      <c r="G124" s="142">
        <v>0.114</v>
      </c>
      <c r="H124" s="143">
        <v>0</v>
      </c>
      <c r="I124" s="143">
        <f t="shared" si="2"/>
        <v>0</v>
      </c>
      <c r="J124" s="137"/>
      <c r="K124" s="153"/>
    </row>
    <row r="125" spans="1:11" s="126" customFormat="1" ht="15" customHeight="1">
      <c r="A125" s="141" t="s">
        <v>568</v>
      </c>
      <c r="B125" s="152" t="s">
        <v>119</v>
      </c>
      <c r="C125" s="141" t="s">
        <v>363</v>
      </c>
      <c r="D125" s="141" t="s">
        <v>569</v>
      </c>
      <c r="E125" s="142">
        <v>2</v>
      </c>
      <c r="F125" s="141" t="s">
        <v>122</v>
      </c>
      <c r="G125" s="142">
        <v>11.97</v>
      </c>
      <c r="H125" s="143">
        <v>0</v>
      </c>
      <c r="I125" s="143">
        <f t="shared" si="2"/>
        <v>0</v>
      </c>
      <c r="J125" s="137"/>
      <c r="K125" s="153"/>
    </row>
    <row r="126" spans="1:11" s="126" customFormat="1" ht="15" customHeight="1">
      <c r="A126" s="141" t="s">
        <v>570</v>
      </c>
      <c r="B126" s="152" t="s">
        <v>119</v>
      </c>
      <c r="C126" s="141" t="s">
        <v>363</v>
      </c>
      <c r="D126" s="141" t="s">
        <v>571</v>
      </c>
      <c r="E126" s="142">
        <v>7</v>
      </c>
      <c r="F126" s="141" t="s">
        <v>122</v>
      </c>
      <c r="G126" s="142">
        <v>0.462</v>
      </c>
      <c r="H126" s="143">
        <v>0</v>
      </c>
      <c r="I126" s="143">
        <f t="shared" si="2"/>
        <v>0</v>
      </c>
      <c r="J126" s="137"/>
      <c r="K126" s="153"/>
    </row>
    <row r="127" spans="1:11" s="126" customFormat="1" ht="15" customHeight="1">
      <c r="A127" s="141" t="s">
        <v>572</v>
      </c>
      <c r="B127" s="152" t="s">
        <v>119</v>
      </c>
      <c r="C127" s="141" t="s">
        <v>363</v>
      </c>
      <c r="D127" s="141" t="s">
        <v>573</v>
      </c>
      <c r="E127" s="142">
        <v>21</v>
      </c>
      <c r="F127" s="141" t="s">
        <v>122</v>
      </c>
      <c r="G127" s="142">
        <v>1.386</v>
      </c>
      <c r="H127" s="143">
        <v>0</v>
      </c>
      <c r="I127" s="143">
        <f t="shared" si="2"/>
        <v>0</v>
      </c>
      <c r="J127" s="137"/>
      <c r="K127" s="153"/>
    </row>
    <row r="128" spans="1:11" s="126" customFormat="1" ht="15" customHeight="1">
      <c r="A128" s="141" t="s">
        <v>574</v>
      </c>
      <c r="B128" s="152" t="s">
        <v>119</v>
      </c>
      <c r="C128" s="141" t="s">
        <v>363</v>
      </c>
      <c r="D128" s="141" t="s">
        <v>575</v>
      </c>
      <c r="E128" s="142">
        <v>1</v>
      </c>
      <c r="F128" s="141" t="s">
        <v>122</v>
      </c>
      <c r="G128" s="142">
        <v>0.14</v>
      </c>
      <c r="H128" s="143">
        <v>0</v>
      </c>
      <c r="I128" s="143">
        <f t="shared" si="2"/>
        <v>0</v>
      </c>
      <c r="J128" s="137"/>
      <c r="K128" s="153"/>
    </row>
    <row r="129" spans="1:11" s="126" customFormat="1" ht="15" customHeight="1">
      <c r="A129" s="141" t="s">
        <v>576</v>
      </c>
      <c r="B129" s="152" t="s">
        <v>119</v>
      </c>
      <c r="C129" s="141" t="s">
        <v>366</v>
      </c>
      <c r="D129" s="141" t="s">
        <v>577</v>
      </c>
      <c r="E129" s="142">
        <v>1</v>
      </c>
      <c r="F129" s="141" t="s">
        <v>122</v>
      </c>
      <c r="G129" s="142">
        <v>0.12</v>
      </c>
      <c r="H129" s="143">
        <v>0</v>
      </c>
      <c r="I129" s="143">
        <f t="shared" si="2"/>
        <v>0</v>
      </c>
      <c r="J129" s="137"/>
      <c r="K129" s="153"/>
    </row>
    <row r="130" spans="1:11" s="126" customFormat="1" ht="15" customHeight="1">
      <c r="A130" s="141" t="s">
        <v>578</v>
      </c>
      <c r="B130" s="152" t="s">
        <v>119</v>
      </c>
      <c r="C130" s="141" t="s">
        <v>472</v>
      </c>
      <c r="D130" s="141" t="s">
        <v>579</v>
      </c>
      <c r="E130" s="142">
        <v>5</v>
      </c>
      <c r="F130" s="141" t="s">
        <v>119</v>
      </c>
      <c r="G130" s="142">
        <v>9.325</v>
      </c>
      <c r="H130" s="143">
        <v>0</v>
      </c>
      <c r="I130" s="143">
        <f t="shared" si="2"/>
        <v>0</v>
      </c>
      <c r="J130" s="137"/>
      <c r="K130" s="153"/>
    </row>
    <row r="131" spans="1:11" s="126" customFormat="1" ht="15" customHeight="1">
      <c r="A131" s="141" t="s">
        <v>580</v>
      </c>
      <c r="B131" s="152" t="s">
        <v>119</v>
      </c>
      <c r="C131" s="141" t="s">
        <v>435</v>
      </c>
      <c r="D131" s="141" t="s">
        <v>581</v>
      </c>
      <c r="E131" s="142">
        <v>5</v>
      </c>
      <c r="F131" s="141" t="s">
        <v>119</v>
      </c>
      <c r="G131" s="142">
        <v>0.175</v>
      </c>
      <c r="H131" s="143">
        <v>0</v>
      </c>
      <c r="I131" s="143">
        <f t="shared" si="2"/>
        <v>0</v>
      </c>
      <c r="J131" s="137"/>
      <c r="K131" s="153"/>
    </row>
    <row r="132" spans="1:11" s="126" customFormat="1" ht="15" customHeight="1">
      <c r="A132" s="141" t="s">
        <v>582</v>
      </c>
      <c r="B132" s="152" t="s">
        <v>119</v>
      </c>
      <c r="C132" s="141" t="s">
        <v>435</v>
      </c>
      <c r="D132" s="141" t="s">
        <v>583</v>
      </c>
      <c r="E132" s="142">
        <v>10</v>
      </c>
      <c r="F132" s="141" t="s">
        <v>119</v>
      </c>
      <c r="G132" s="142">
        <v>0.86</v>
      </c>
      <c r="H132" s="143">
        <v>0</v>
      </c>
      <c r="I132" s="143">
        <f t="shared" si="2"/>
        <v>0</v>
      </c>
      <c r="J132" s="137"/>
      <c r="K132" s="153"/>
    </row>
    <row r="133" spans="1:11" s="126" customFormat="1" ht="15" customHeight="1">
      <c r="A133" s="141" t="s">
        <v>584</v>
      </c>
      <c r="B133" s="152" t="s">
        <v>119</v>
      </c>
      <c r="C133" s="141" t="s">
        <v>472</v>
      </c>
      <c r="D133" s="141" t="s">
        <v>585</v>
      </c>
      <c r="E133" s="142">
        <v>4</v>
      </c>
      <c r="F133" s="141" t="s">
        <v>119</v>
      </c>
      <c r="G133" s="142">
        <v>4.696</v>
      </c>
      <c r="H133" s="143">
        <v>0</v>
      </c>
      <c r="I133" s="143">
        <f t="shared" si="2"/>
        <v>0</v>
      </c>
      <c r="J133" s="137"/>
      <c r="K133" s="153"/>
    </row>
    <row r="134" spans="1:11" s="126" customFormat="1" ht="15" customHeight="1">
      <c r="A134" s="141" t="s">
        <v>586</v>
      </c>
      <c r="B134" s="152" t="s">
        <v>119</v>
      </c>
      <c r="C134" s="141" t="s">
        <v>435</v>
      </c>
      <c r="D134" s="141" t="s">
        <v>587</v>
      </c>
      <c r="E134" s="142">
        <v>4</v>
      </c>
      <c r="F134" s="141" t="s">
        <v>119</v>
      </c>
      <c r="G134" s="142">
        <v>0.088</v>
      </c>
      <c r="H134" s="143">
        <v>0</v>
      </c>
      <c r="I134" s="143">
        <f t="shared" si="2"/>
        <v>0</v>
      </c>
      <c r="J134" s="137"/>
      <c r="K134" s="153"/>
    </row>
    <row r="135" spans="1:11" s="126" customFormat="1" ht="15" customHeight="1">
      <c r="A135" s="141" t="s">
        <v>588</v>
      </c>
      <c r="B135" s="152" t="s">
        <v>119</v>
      </c>
      <c r="C135" s="141" t="s">
        <v>435</v>
      </c>
      <c r="D135" s="141" t="s">
        <v>589</v>
      </c>
      <c r="E135" s="142">
        <v>8</v>
      </c>
      <c r="F135" s="141" t="s">
        <v>119</v>
      </c>
      <c r="G135" s="142">
        <v>0.344</v>
      </c>
      <c r="H135" s="143">
        <v>0</v>
      </c>
      <c r="I135" s="143">
        <f t="shared" si="2"/>
        <v>0</v>
      </c>
      <c r="J135" s="137"/>
      <c r="K135" s="153"/>
    </row>
    <row r="136" spans="1:11" s="126" customFormat="1" ht="15" customHeight="1">
      <c r="A136" s="141" t="s">
        <v>525</v>
      </c>
      <c r="B136" s="152" t="s">
        <v>119</v>
      </c>
      <c r="C136" s="141" t="s">
        <v>435</v>
      </c>
      <c r="D136" s="141" t="s">
        <v>526</v>
      </c>
      <c r="E136" s="142">
        <v>1.2</v>
      </c>
      <c r="F136" s="141" t="s">
        <v>263</v>
      </c>
      <c r="G136" s="142">
        <v>0.7752</v>
      </c>
      <c r="H136" s="143">
        <v>0</v>
      </c>
      <c r="I136" s="143">
        <f t="shared" si="2"/>
        <v>0</v>
      </c>
      <c r="J136" s="137"/>
      <c r="K136" s="153"/>
    </row>
    <row r="137" spans="1:11" s="126" customFormat="1" ht="15" customHeight="1">
      <c r="A137" s="141" t="s">
        <v>527</v>
      </c>
      <c r="B137" s="152" t="s">
        <v>119</v>
      </c>
      <c r="C137" s="141" t="s">
        <v>435</v>
      </c>
      <c r="D137" s="141" t="s">
        <v>528</v>
      </c>
      <c r="E137" s="142">
        <v>40</v>
      </c>
      <c r="F137" s="141" t="s">
        <v>119</v>
      </c>
      <c r="G137" s="142">
        <v>1.2</v>
      </c>
      <c r="H137" s="143">
        <v>0</v>
      </c>
      <c r="I137" s="143">
        <f t="shared" si="2"/>
        <v>0</v>
      </c>
      <c r="J137" s="137"/>
      <c r="K137" s="153"/>
    </row>
    <row r="138" spans="1:11" s="126" customFormat="1" ht="15" customHeight="1">
      <c r="A138" s="141" t="s">
        <v>495</v>
      </c>
      <c r="B138" s="152" t="s">
        <v>119</v>
      </c>
      <c r="C138" s="141" t="s">
        <v>435</v>
      </c>
      <c r="D138" s="141" t="s">
        <v>496</v>
      </c>
      <c r="E138" s="142">
        <v>6</v>
      </c>
      <c r="F138" s="141" t="s">
        <v>276</v>
      </c>
      <c r="G138" s="142">
        <v>0.81</v>
      </c>
      <c r="H138" s="143">
        <v>0</v>
      </c>
      <c r="I138" s="143">
        <f t="shared" si="2"/>
        <v>0</v>
      </c>
      <c r="J138" s="137"/>
      <c r="K138" s="153"/>
    </row>
    <row r="139" spans="1:11" s="126" customFormat="1" ht="15" customHeight="1">
      <c r="A139" s="141" t="s">
        <v>497</v>
      </c>
      <c r="B139" s="152" t="s">
        <v>119</v>
      </c>
      <c r="C139" s="141" t="s">
        <v>435</v>
      </c>
      <c r="D139" s="141" t="s">
        <v>498</v>
      </c>
      <c r="E139" s="142">
        <v>19.05</v>
      </c>
      <c r="F139" s="141" t="s">
        <v>276</v>
      </c>
      <c r="G139" s="142">
        <v>0.7239</v>
      </c>
      <c r="H139" s="143">
        <v>0</v>
      </c>
      <c r="I139" s="143">
        <f t="shared" si="2"/>
        <v>0</v>
      </c>
      <c r="J139" s="137"/>
      <c r="K139" s="153"/>
    </row>
    <row r="140" spans="1:11" s="126" customFormat="1" ht="15" customHeight="1">
      <c r="A140" s="141" t="s">
        <v>590</v>
      </c>
      <c r="B140" s="152" t="s">
        <v>119</v>
      </c>
      <c r="C140" s="141" t="s">
        <v>472</v>
      </c>
      <c r="D140" s="141" t="s">
        <v>591</v>
      </c>
      <c r="E140" s="142">
        <v>0.826</v>
      </c>
      <c r="F140" s="141" t="s">
        <v>263</v>
      </c>
      <c r="G140" s="142">
        <v>1.279474</v>
      </c>
      <c r="H140" s="143">
        <v>0</v>
      </c>
      <c r="I140" s="143">
        <f t="shared" si="2"/>
        <v>0</v>
      </c>
      <c r="J140" s="137"/>
      <c r="K140" s="153"/>
    </row>
    <row r="141" spans="1:11" s="126" customFormat="1" ht="15" customHeight="1">
      <c r="A141" s="141" t="s">
        <v>592</v>
      </c>
      <c r="B141" s="152" t="s">
        <v>119</v>
      </c>
      <c r="C141" s="141" t="s">
        <v>435</v>
      </c>
      <c r="D141" s="141" t="s">
        <v>593</v>
      </c>
      <c r="E141" s="142">
        <v>1.28</v>
      </c>
      <c r="F141" s="141" t="s">
        <v>263</v>
      </c>
      <c r="G141" s="142">
        <v>0.68224</v>
      </c>
      <c r="H141" s="143">
        <v>0</v>
      </c>
      <c r="I141" s="143">
        <f t="shared" si="2"/>
        <v>0</v>
      </c>
      <c r="J141" s="137"/>
      <c r="K141" s="153"/>
    </row>
    <row r="142" spans="1:11" s="126" customFormat="1" ht="15" customHeight="1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53"/>
    </row>
    <row r="143" spans="1:11" s="126" customFormat="1" ht="15" customHeight="1">
      <c r="A143" s="137"/>
      <c r="B143" s="137"/>
      <c r="C143" s="139" t="s">
        <v>343</v>
      </c>
      <c r="D143" s="139" t="s">
        <v>344</v>
      </c>
      <c r="E143" s="137"/>
      <c r="F143" s="137"/>
      <c r="G143" s="168">
        <f>SUM(G145:G172)</f>
        <v>111.00700000000002</v>
      </c>
      <c r="H143" s="137"/>
      <c r="I143" s="137"/>
      <c r="J143" s="137"/>
      <c r="K143" s="153"/>
    </row>
    <row r="144" spans="1:11" s="126" customFormat="1" ht="15" customHeight="1">
      <c r="A144" s="137"/>
      <c r="B144" s="137"/>
      <c r="C144" s="139" t="s">
        <v>304</v>
      </c>
      <c r="D144" s="139" t="s">
        <v>305</v>
      </c>
      <c r="E144" s="137"/>
      <c r="F144" s="137"/>
      <c r="G144" s="168">
        <f>SUM(G173:G182)</f>
        <v>20.216078</v>
      </c>
      <c r="H144" s="137"/>
      <c r="I144" s="169">
        <f>SUM(I145:I182)</f>
        <v>0</v>
      </c>
      <c r="J144" s="137"/>
      <c r="K144" s="153"/>
    </row>
    <row r="145" spans="1:11" s="126" customFormat="1" ht="15" customHeight="1">
      <c r="A145" s="141" t="s">
        <v>424</v>
      </c>
      <c r="B145" s="152" t="s">
        <v>362</v>
      </c>
      <c r="C145" s="141" t="s">
        <v>363</v>
      </c>
      <c r="D145" s="141" t="s">
        <v>425</v>
      </c>
      <c r="E145" s="142">
        <v>28</v>
      </c>
      <c r="F145" s="141" t="s">
        <v>119</v>
      </c>
      <c r="G145" s="142">
        <v>2.66</v>
      </c>
      <c r="H145" s="143">
        <v>0</v>
      </c>
      <c r="I145" s="143">
        <f aca="true" t="shared" si="3" ref="I145:I182">G145*H145</f>
        <v>0</v>
      </c>
      <c r="J145" s="137"/>
      <c r="K145" s="153"/>
    </row>
    <row r="146" spans="1:11" s="126" customFormat="1" ht="15" customHeight="1">
      <c r="A146" s="141" t="s">
        <v>533</v>
      </c>
      <c r="B146" s="152" t="s">
        <v>362</v>
      </c>
      <c r="C146" s="141" t="s">
        <v>363</v>
      </c>
      <c r="D146" s="141" t="s">
        <v>534</v>
      </c>
      <c r="E146" s="142">
        <v>14</v>
      </c>
      <c r="F146" s="141" t="s">
        <v>119</v>
      </c>
      <c r="G146" s="142">
        <v>1.05</v>
      </c>
      <c r="H146" s="143">
        <v>0</v>
      </c>
      <c r="I146" s="143">
        <f t="shared" si="3"/>
        <v>0</v>
      </c>
      <c r="J146" s="137"/>
      <c r="K146" s="153"/>
    </row>
    <row r="147" spans="1:11" s="126" customFormat="1" ht="15" customHeight="1">
      <c r="A147" s="141" t="s">
        <v>535</v>
      </c>
      <c r="B147" s="152" t="s">
        <v>362</v>
      </c>
      <c r="C147" s="141" t="s">
        <v>363</v>
      </c>
      <c r="D147" s="141" t="s">
        <v>536</v>
      </c>
      <c r="E147" s="142">
        <v>7</v>
      </c>
      <c r="F147" s="141" t="s">
        <v>119</v>
      </c>
      <c r="G147" s="142">
        <v>0.252</v>
      </c>
      <c r="H147" s="143">
        <v>0</v>
      </c>
      <c r="I147" s="143">
        <f t="shared" si="3"/>
        <v>0</v>
      </c>
      <c r="J147" s="137"/>
      <c r="K147" s="153"/>
    </row>
    <row r="148" spans="1:11" s="126" customFormat="1" ht="15" customHeight="1">
      <c r="A148" s="141" t="s">
        <v>432</v>
      </c>
      <c r="B148" s="152" t="s">
        <v>362</v>
      </c>
      <c r="C148" s="141" t="s">
        <v>363</v>
      </c>
      <c r="D148" s="141" t="s">
        <v>433</v>
      </c>
      <c r="E148" s="142">
        <v>5</v>
      </c>
      <c r="F148" s="141" t="s">
        <v>122</v>
      </c>
      <c r="G148" s="142">
        <v>3.375</v>
      </c>
      <c r="H148" s="143">
        <v>0</v>
      </c>
      <c r="I148" s="143">
        <f t="shared" si="3"/>
        <v>0</v>
      </c>
      <c r="J148" s="137"/>
      <c r="K148" s="153"/>
    </row>
    <row r="149" spans="1:11" s="126" customFormat="1" ht="15" customHeight="1">
      <c r="A149" s="141" t="s">
        <v>537</v>
      </c>
      <c r="B149" s="152" t="s">
        <v>362</v>
      </c>
      <c r="C149" s="141" t="s">
        <v>363</v>
      </c>
      <c r="D149" s="141" t="s">
        <v>538</v>
      </c>
      <c r="E149" s="142">
        <v>3</v>
      </c>
      <c r="F149" s="141" t="s">
        <v>122</v>
      </c>
      <c r="G149" s="142">
        <v>1.692</v>
      </c>
      <c r="H149" s="143">
        <v>0</v>
      </c>
      <c r="I149" s="143">
        <f t="shared" si="3"/>
        <v>0</v>
      </c>
      <c r="J149" s="137"/>
      <c r="K149" s="153"/>
    </row>
    <row r="150" spans="1:11" s="126" customFormat="1" ht="15" customHeight="1">
      <c r="A150" s="141" t="s">
        <v>539</v>
      </c>
      <c r="B150" s="152" t="s">
        <v>362</v>
      </c>
      <c r="C150" s="141" t="s">
        <v>363</v>
      </c>
      <c r="D150" s="141" t="s">
        <v>540</v>
      </c>
      <c r="E150" s="142">
        <v>2</v>
      </c>
      <c r="F150" s="141" t="s">
        <v>122</v>
      </c>
      <c r="G150" s="142">
        <v>0.732</v>
      </c>
      <c r="H150" s="143">
        <v>0</v>
      </c>
      <c r="I150" s="143">
        <f t="shared" si="3"/>
        <v>0</v>
      </c>
      <c r="J150" s="137"/>
      <c r="K150" s="153"/>
    </row>
    <row r="151" spans="1:11" s="126" customFormat="1" ht="15" customHeight="1">
      <c r="A151" s="141" t="s">
        <v>541</v>
      </c>
      <c r="B151" s="152" t="s">
        <v>119</v>
      </c>
      <c r="C151" s="141" t="s">
        <v>542</v>
      </c>
      <c r="D151" s="141" t="s">
        <v>543</v>
      </c>
      <c r="E151" s="142">
        <v>1</v>
      </c>
      <c r="F151" s="141" t="s">
        <v>122</v>
      </c>
      <c r="G151" s="142">
        <v>1.536</v>
      </c>
      <c r="H151" s="143">
        <v>0</v>
      </c>
      <c r="I151" s="143">
        <f t="shared" si="3"/>
        <v>0</v>
      </c>
      <c r="J151" s="137"/>
      <c r="K151" s="153"/>
    </row>
    <row r="152" spans="1:11" s="126" customFormat="1" ht="15" customHeight="1">
      <c r="A152" s="141" t="s">
        <v>424</v>
      </c>
      <c r="B152" s="152" t="s">
        <v>119</v>
      </c>
      <c r="C152" s="141" t="s">
        <v>363</v>
      </c>
      <c r="D152" s="141" t="s">
        <v>425</v>
      </c>
      <c r="E152" s="142">
        <v>28</v>
      </c>
      <c r="F152" s="141" t="s">
        <v>119</v>
      </c>
      <c r="G152" s="142">
        <v>5.32</v>
      </c>
      <c r="H152" s="143">
        <v>0</v>
      </c>
      <c r="I152" s="143">
        <f t="shared" si="3"/>
        <v>0</v>
      </c>
      <c r="J152" s="137"/>
      <c r="K152" s="153"/>
    </row>
    <row r="153" spans="1:11" s="126" customFormat="1" ht="15" customHeight="1">
      <c r="A153" s="141" t="s">
        <v>432</v>
      </c>
      <c r="B153" s="152" t="s">
        <v>119</v>
      </c>
      <c r="C153" s="141" t="s">
        <v>363</v>
      </c>
      <c r="D153" s="141" t="s">
        <v>433</v>
      </c>
      <c r="E153" s="142">
        <v>12</v>
      </c>
      <c r="F153" s="141" t="s">
        <v>122</v>
      </c>
      <c r="G153" s="142">
        <v>16.212</v>
      </c>
      <c r="H153" s="143">
        <v>0</v>
      </c>
      <c r="I153" s="143">
        <f t="shared" si="3"/>
        <v>0</v>
      </c>
      <c r="J153" s="137"/>
      <c r="K153" s="153"/>
    </row>
    <row r="154" spans="1:11" s="126" customFormat="1" ht="15" customHeight="1">
      <c r="A154" s="141" t="s">
        <v>544</v>
      </c>
      <c r="B154" s="152" t="s">
        <v>119</v>
      </c>
      <c r="C154" s="141" t="s">
        <v>363</v>
      </c>
      <c r="D154" s="141" t="s">
        <v>545</v>
      </c>
      <c r="E154" s="142">
        <v>36</v>
      </c>
      <c r="F154" s="141" t="s">
        <v>122</v>
      </c>
      <c r="G154" s="142">
        <v>12.708</v>
      </c>
      <c r="H154" s="143">
        <v>0</v>
      </c>
      <c r="I154" s="143">
        <f t="shared" si="3"/>
        <v>0</v>
      </c>
      <c r="J154" s="137"/>
      <c r="K154" s="153"/>
    </row>
    <row r="155" spans="1:11" s="126" customFormat="1" ht="15" customHeight="1">
      <c r="A155" s="141" t="s">
        <v>546</v>
      </c>
      <c r="B155" s="152" t="s">
        <v>119</v>
      </c>
      <c r="C155" s="141" t="s">
        <v>363</v>
      </c>
      <c r="D155" s="141" t="s">
        <v>547</v>
      </c>
      <c r="E155" s="142">
        <v>12</v>
      </c>
      <c r="F155" s="141" t="s">
        <v>122</v>
      </c>
      <c r="G155" s="142">
        <v>2.856</v>
      </c>
      <c r="H155" s="143">
        <v>0</v>
      </c>
      <c r="I155" s="143">
        <f t="shared" si="3"/>
        <v>0</v>
      </c>
      <c r="J155" s="137"/>
      <c r="K155" s="153"/>
    </row>
    <row r="156" spans="1:11" s="126" customFormat="1" ht="15" customHeight="1">
      <c r="A156" s="141" t="s">
        <v>548</v>
      </c>
      <c r="B156" s="152" t="s">
        <v>119</v>
      </c>
      <c r="C156" s="141" t="s">
        <v>363</v>
      </c>
      <c r="D156" s="141" t="s">
        <v>549</v>
      </c>
      <c r="E156" s="142">
        <v>4</v>
      </c>
      <c r="F156" s="141" t="s">
        <v>122</v>
      </c>
      <c r="G156" s="142">
        <v>0.168</v>
      </c>
      <c r="H156" s="143">
        <v>0</v>
      </c>
      <c r="I156" s="143">
        <f t="shared" si="3"/>
        <v>0</v>
      </c>
      <c r="J156" s="137"/>
      <c r="K156" s="153"/>
    </row>
    <row r="157" spans="1:11" s="126" customFormat="1" ht="15" customHeight="1">
      <c r="A157" s="141" t="s">
        <v>550</v>
      </c>
      <c r="B157" s="152" t="s">
        <v>119</v>
      </c>
      <c r="C157" s="141" t="s">
        <v>363</v>
      </c>
      <c r="D157" s="141" t="s">
        <v>551</v>
      </c>
      <c r="E157" s="142">
        <v>4</v>
      </c>
      <c r="F157" s="141" t="s">
        <v>122</v>
      </c>
      <c r="G157" s="142">
        <v>28.748</v>
      </c>
      <c r="H157" s="143">
        <v>0</v>
      </c>
      <c r="I157" s="143">
        <f t="shared" si="3"/>
        <v>0</v>
      </c>
      <c r="J157" s="137"/>
      <c r="K157" s="153"/>
    </row>
    <row r="158" spans="1:11" s="126" customFormat="1" ht="15" customHeight="1">
      <c r="A158" s="141" t="s">
        <v>552</v>
      </c>
      <c r="B158" s="152" t="s">
        <v>119</v>
      </c>
      <c r="C158" s="141" t="s">
        <v>363</v>
      </c>
      <c r="D158" s="141" t="s">
        <v>553</v>
      </c>
      <c r="E158" s="142">
        <v>14</v>
      </c>
      <c r="F158" s="141" t="s">
        <v>119</v>
      </c>
      <c r="G158" s="142">
        <v>1.33</v>
      </c>
      <c r="H158" s="143">
        <v>0</v>
      </c>
      <c r="I158" s="143">
        <f t="shared" si="3"/>
        <v>0</v>
      </c>
      <c r="J158" s="137"/>
      <c r="K158" s="153"/>
    </row>
    <row r="159" spans="1:11" s="126" customFormat="1" ht="15" customHeight="1">
      <c r="A159" s="141" t="s">
        <v>554</v>
      </c>
      <c r="B159" s="152" t="s">
        <v>119</v>
      </c>
      <c r="C159" s="141" t="s">
        <v>363</v>
      </c>
      <c r="D159" s="141" t="s">
        <v>555</v>
      </c>
      <c r="E159" s="142">
        <v>6</v>
      </c>
      <c r="F159" s="141" t="s">
        <v>122</v>
      </c>
      <c r="G159" s="142">
        <v>5.688</v>
      </c>
      <c r="H159" s="143">
        <v>0</v>
      </c>
      <c r="I159" s="143">
        <f t="shared" si="3"/>
        <v>0</v>
      </c>
      <c r="J159" s="137"/>
      <c r="K159" s="153"/>
    </row>
    <row r="160" spans="1:11" s="126" customFormat="1" ht="15" customHeight="1">
      <c r="A160" s="141" t="s">
        <v>556</v>
      </c>
      <c r="B160" s="152" t="s">
        <v>119</v>
      </c>
      <c r="C160" s="141" t="s">
        <v>363</v>
      </c>
      <c r="D160" s="141" t="s">
        <v>557</v>
      </c>
      <c r="E160" s="142">
        <v>6</v>
      </c>
      <c r="F160" s="141" t="s">
        <v>122</v>
      </c>
      <c r="G160" s="142">
        <v>1.206</v>
      </c>
      <c r="H160" s="143">
        <v>0</v>
      </c>
      <c r="I160" s="143">
        <f t="shared" si="3"/>
        <v>0</v>
      </c>
      <c r="J160" s="137"/>
      <c r="K160" s="153"/>
    </row>
    <row r="161" spans="1:11" s="126" customFormat="1" ht="15" customHeight="1">
      <c r="A161" s="141" t="s">
        <v>558</v>
      </c>
      <c r="B161" s="152" t="s">
        <v>119</v>
      </c>
      <c r="C161" s="141" t="s">
        <v>363</v>
      </c>
      <c r="D161" s="141" t="s">
        <v>559</v>
      </c>
      <c r="E161" s="142">
        <v>2</v>
      </c>
      <c r="F161" s="141" t="s">
        <v>122</v>
      </c>
      <c r="G161" s="142">
        <v>0.372</v>
      </c>
      <c r="H161" s="143">
        <v>0</v>
      </c>
      <c r="I161" s="143">
        <f t="shared" si="3"/>
        <v>0</v>
      </c>
      <c r="J161" s="137"/>
      <c r="K161" s="153"/>
    </row>
    <row r="162" spans="1:11" s="126" customFormat="1" ht="15" customHeight="1">
      <c r="A162" s="141" t="s">
        <v>560</v>
      </c>
      <c r="B162" s="152" t="s">
        <v>119</v>
      </c>
      <c r="C162" s="141" t="s">
        <v>363</v>
      </c>
      <c r="D162" s="141" t="s">
        <v>561</v>
      </c>
      <c r="E162" s="142">
        <v>3</v>
      </c>
      <c r="F162" s="141" t="s">
        <v>122</v>
      </c>
      <c r="G162" s="142">
        <v>8.178</v>
      </c>
      <c r="H162" s="143">
        <v>0</v>
      </c>
      <c r="I162" s="143">
        <f t="shared" si="3"/>
        <v>0</v>
      </c>
      <c r="J162" s="137"/>
      <c r="K162" s="153"/>
    </row>
    <row r="163" spans="1:11" s="126" customFormat="1" ht="15" customHeight="1">
      <c r="A163" s="141" t="s">
        <v>535</v>
      </c>
      <c r="B163" s="152" t="s">
        <v>119</v>
      </c>
      <c r="C163" s="141" t="s">
        <v>363</v>
      </c>
      <c r="D163" s="141" t="s">
        <v>536</v>
      </c>
      <c r="E163" s="142">
        <v>7</v>
      </c>
      <c r="F163" s="141" t="s">
        <v>119</v>
      </c>
      <c r="G163" s="142">
        <v>0.504</v>
      </c>
      <c r="H163" s="143">
        <v>0</v>
      </c>
      <c r="I163" s="143">
        <f t="shared" si="3"/>
        <v>0</v>
      </c>
      <c r="J163" s="137"/>
      <c r="K163" s="153"/>
    </row>
    <row r="164" spans="1:11" s="126" customFormat="1" ht="15" customHeight="1">
      <c r="A164" s="141" t="s">
        <v>562</v>
      </c>
      <c r="B164" s="152" t="s">
        <v>119</v>
      </c>
      <c r="C164" s="141" t="s">
        <v>363</v>
      </c>
      <c r="D164" s="141" t="s">
        <v>563</v>
      </c>
      <c r="E164" s="142">
        <v>3</v>
      </c>
      <c r="F164" s="141" t="s">
        <v>122</v>
      </c>
      <c r="G164" s="142">
        <v>1.302</v>
      </c>
      <c r="H164" s="143">
        <v>0</v>
      </c>
      <c r="I164" s="143">
        <f t="shared" si="3"/>
        <v>0</v>
      </c>
      <c r="J164" s="137"/>
      <c r="K164" s="153"/>
    </row>
    <row r="165" spans="1:11" s="126" customFormat="1" ht="15" customHeight="1">
      <c r="A165" s="141" t="s">
        <v>564</v>
      </c>
      <c r="B165" s="152" t="s">
        <v>119</v>
      </c>
      <c r="C165" s="141" t="s">
        <v>363</v>
      </c>
      <c r="D165" s="141" t="s">
        <v>565</v>
      </c>
      <c r="E165" s="142">
        <v>4</v>
      </c>
      <c r="F165" s="141" t="s">
        <v>122</v>
      </c>
      <c r="G165" s="142">
        <v>0.656</v>
      </c>
      <c r="H165" s="143">
        <v>0</v>
      </c>
      <c r="I165" s="143">
        <f t="shared" si="3"/>
        <v>0</v>
      </c>
      <c r="J165" s="137"/>
      <c r="K165" s="153"/>
    </row>
    <row r="166" spans="1:11" s="126" customFormat="1" ht="15" customHeight="1">
      <c r="A166" s="141" t="s">
        <v>566</v>
      </c>
      <c r="B166" s="152" t="s">
        <v>119</v>
      </c>
      <c r="C166" s="141" t="s">
        <v>363</v>
      </c>
      <c r="D166" s="141" t="s">
        <v>567</v>
      </c>
      <c r="E166" s="142">
        <v>3</v>
      </c>
      <c r="F166" s="141" t="s">
        <v>122</v>
      </c>
      <c r="G166" s="142">
        <v>0.114</v>
      </c>
      <c r="H166" s="143">
        <v>0</v>
      </c>
      <c r="I166" s="143">
        <f t="shared" si="3"/>
        <v>0</v>
      </c>
      <c r="J166" s="137"/>
      <c r="K166" s="153"/>
    </row>
    <row r="167" spans="1:11" s="126" customFormat="1" ht="15" customHeight="1">
      <c r="A167" s="141" t="s">
        <v>568</v>
      </c>
      <c r="B167" s="152" t="s">
        <v>119</v>
      </c>
      <c r="C167" s="141" t="s">
        <v>363</v>
      </c>
      <c r="D167" s="141" t="s">
        <v>569</v>
      </c>
      <c r="E167" s="142">
        <v>2</v>
      </c>
      <c r="F167" s="141" t="s">
        <v>122</v>
      </c>
      <c r="G167" s="142">
        <v>11.97</v>
      </c>
      <c r="H167" s="143">
        <v>0</v>
      </c>
      <c r="I167" s="143">
        <f t="shared" si="3"/>
        <v>0</v>
      </c>
      <c r="J167" s="137"/>
      <c r="K167" s="153"/>
    </row>
    <row r="168" spans="1:11" s="126" customFormat="1" ht="15" customHeight="1">
      <c r="A168" s="141" t="s">
        <v>570</v>
      </c>
      <c r="B168" s="152" t="s">
        <v>119</v>
      </c>
      <c r="C168" s="141" t="s">
        <v>363</v>
      </c>
      <c r="D168" s="141" t="s">
        <v>571</v>
      </c>
      <c r="E168" s="142">
        <v>7</v>
      </c>
      <c r="F168" s="141" t="s">
        <v>122</v>
      </c>
      <c r="G168" s="142">
        <v>0.462</v>
      </c>
      <c r="H168" s="143">
        <v>0</v>
      </c>
      <c r="I168" s="143">
        <f t="shared" si="3"/>
        <v>0</v>
      </c>
      <c r="J168" s="137"/>
      <c r="K168" s="153"/>
    </row>
    <row r="169" spans="1:11" s="126" customFormat="1" ht="15" customHeight="1">
      <c r="A169" s="141" t="s">
        <v>572</v>
      </c>
      <c r="B169" s="152" t="s">
        <v>119</v>
      </c>
      <c r="C169" s="141" t="s">
        <v>363</v>
      </c>
      <c r="D169" s="141" t="s">
        <v>573</v>
      </c>
      <c r="E169" s="142">
        <v>21</v>
      </c>
      <c r="F169" s="141" t="s">
        <v>122</v>
      </c>
      <c r="G169" s="142">
        <v>1.386</v>
      </c>
      <c r="H169" s="143">
        <v>0</v>
      </c>
      <c r="I169" s="143">
        <f t="shared" si="3"/>
        <v>0</v>
      </c>
      <c r="J169" s="137"/>
      <c r="K169" s="153"/>
    </row>
    <row r="170" spans="1:11" s="126" customFormat="1" ht="15" customHeight="1">
      <c r="A170" s="141" t="s">
        <v>574</v>
      </c>
      <c r="B170" s="152" t="s">
        <v>119</v>
      </c>
      <c r="C170" s="141" t="s">
        <v>363</v>
      </c>
      <c r="D170" s="141" t="s">
        <v>575</v>
      </c>
      <c r="E170" s="142">
        <v>1</v>
      </c>
      <c r="F170" s="141" t="s">
        <v>122</v>
      </c>
      <c r="G170" s="142">
        <v>0.14</v>
      </c>
      <c r="H170" s="143">
        <v>0</v>
      </c>
      <c r="I170" s="143">
        <f t="shared" si="3"/>
        <v>0</v>
      </c>
      <c r="J170" s="137"/>
      <c r="K170" s="153"/>
    </row>
    <row r="171" spans="1:11" s="126" customFormat="1" ht="15" customHeight="1">
      <c r="A171" s="141" t="s">
        <v>576</v>
      </c>
      <c r="B171" s="152" t="s">
        <v>119</v>
      </c>
      <c r="C171" s="141" t="s">
        <v>366</v>
      </c>
      <c r="D171" s="141" t="s">
        <v>577</v>
      </c>
      <c r="E171" s="142">
        <v>1</v>
      </c>
      <c r="F171" s="141" t="s">
        <v>122</v>
      </c>
      <c r="G171" s="142">
        <v>0.12</v>
      </c>
      <c r="H171" s="143">
        <v>0</v>
      </c>
      <c r="I171" s="143">
        <f t="shared" si="3"/>
        <v>0</v>
      </c>
      <c r="J171" s="137"/>
      <c r="K171" s="153"/>
    </row>
    <row r="172" spans="1:11" s="126" customFormat="1" ht="15" customHeight="1">
      <c r="A172" s="141" t="s">
        <v>466</v>
      </c>
      <c r="B172" s="152" t="s">
        <v>119</v>
      </c>
      <c r="C172" s="141" t="s">
        <v>467</v>
      </c>
      <c r="D172" s="141" t="s">
        <v>468</v>
      </c>
      <c r="E172" s="142">
        <v>5</v>
      </c>
      <c r="F172" s="141" t="s">
        <v>119</v>
      </c>
      <c r="G172" s="142">
        <v>0.27</v>
      </c>
      <c r="H172" s="143">
        <v>0</v>
      </c>
      <c r="I172" s="143">
        <f t="shared" si="3"/>
        <v>0</v>
      </c>
      <c r="J172" s="137"/>
      <c r="K172" s="153"/>
    </row>
    <row r="173" spans="1:11" s="126" customFormat="1" ht="15" customHeight="1">
      <c r="A173" s="141" t="s">
        <v>578</v>
      </c>
      <c r="B173" s="152" t="s">
        <v>119</v>
      </c>
      <c r="C173" s="141" t="s">
        <v>472</v>
      </c>
      <c r="D173" s="141" t="s">
        <v>579</v>
      </c>
      <c r="E173" s="142">
        <v>5</v>
      </c>
      <c r="F173" s="141" t="s">
        <v>119</v>
      </c>
      <c r="G173" s="142">
        <v>9.325</v>
      </c>
      <c r="H173" s="143">
        <v>0</v>
      </c>
      <c r="I173" s="143">
        <f t="shared" si="3"/>
        <v>0</v>
      </c>
      <c r="J173" s="137"/>
      <c r="K173" s="153"/>
    </row>
    <row r="174" spans="1:11" s="126" customFormat="1" ht="15" customHeight="1">
      <c r="A174" s="141" t="s">
        <v>580</v>
      </c>
      <c r="B174" s="152" t="s">
        <v>119</v>
      </c>
      <c r="C174" s="141" t="s">
        <v>435</v>
      </c>
      <c r="D174" s="141" t="s">
        <v>581</v>
      </c>
      <c r="E174" s="142">
        <v>5</v>
      </c>
      <c r="F174" s="141" t="s">
        <v>119</v>
      </c>
      <c r="G174" s="142">
        <v>0.175</v>
      </c>
      <c r="H174" s="143">
        <v>0</v>
      </c>
      <c r="I174" s="143">
        <f t="shared" si="3"/>
        <v>0</v>
      </c>
      <c r="J174" s="137"/>
      <c r="K174" s="153"/>
    </row>
    <row r="175" spans="1:11" s="126" customFormat="1" ht="15" customHeight="1">
      <c r="A175" s="141" t="s">
        <v>584</v>
      </c>
      <c r="B175" s="152" t="s">
        <v>119</v>
      </c>
      <c r="C175" s="141" t="s">
        <v>472</v>
      </c>
      <c r="D175" s="141" t="s">
        <v>585</v>
      </c>
      <c r="E175" s="142">
        <v>4</v>
      </c>
      <c r="F175" s="141" t="s">
        <v>119</v>
      </c>
      <c r="G175" s="142">
        <v>4.696</v>
      </c>
      <c r="H175" s="143">
        <v>0</v>
      </c>
      <c r="I175" s="143">
        <f t="shared" si="3"/>
        <v>0</v>
      </c>
      <c r="J175" s="137"/>
      <c r="K175" s="153"/>
    </row>
    <row r="176" spans="1:11" s="126" customFormat="1" ht="15" customHeight="1">
      <c r="A176" s="141" t="s">
        <v>586</v>
      </c>
      <c r="B176" s="152" t="s">
        <v>119</v>
      </c>
      <c r="C176" s="141" t="s">
        <v>435</v>
      </c>
      <c r="D176" s="141" t="s">
        <v>587</v>
      </c>
      <c r="E176" s="142">
        <v>4</v>
      </c>
      <c r="F176" s="141" t="s">
        <v>119</v>
      </c>
      <c r="G176" s="142">
        <v>0.088</v>
      </c>
      <c r="H176" s="143">
        <v>0</v>
      </c>
      <c r="I176" s="143">
        <f t="shared" si="3"/>
        <v>0</v>
      </c>
      <c r="J176" s="137"/>
      <c r="K176" s="153"/>
    </row>
    <row r="177" spans="1:11" s="126" customFormat="1" ht="15" customHeight="1">
      <c r="A177" s="141" t="s">
        <v>525</v>
      </c>
      <c r="B177" s="152" t="s">
        <v>119</v>
      </c>
      <c r="C177" s="141" t="s">
        <v>435</v>
      </c>
      <c r="D177" s="141" t="s">
        <v>526</v>
      </c>
      <c r="E177" s="142">
        <v>1.2</v>
      </c>
      <c r="F177" s="141" t="s">
        <v>263</v>
      </c>
      <c r="G177" s="142">
        <v>0.7752</v>
      </c>
      <c r="H177" s="143">
        <v>0</v>
      </c>
      <c r="I177" s="143">
        <f t="shared" si="3"/>
        <v>0</v>
      </c>
      <c r="J177" s="137"/>
      <c r="K177" s="153"/>
    </row>
    <row r="178" spans="1:11" s="126" customFormat="1" ht="15" customHeight="1">
      <c r="A178" s="141" t="s">
        <v>527</v>
      </c>
      <c r="B178" s="152" t="s">
        <v>119</v>
      </c>
      <c r="C178" s="141" t="s">
        <v>435</v>
      </c>
      <c r="D178" s="141" t="s">
        <v>528</v>
      </c>
      <c r="E178" s="142">
        <v>40</v>
      </c>
      <c r="F178" s="141" t="s">
        <v>119</v>
      </c>
      <c r="G178" s="142">
        <v>1.2</v>
      </c>
      <c r="H178" s="143">
        <v>0</v>
      </c>
      <c r="I178" s="143">
        <f t="shared" si="3"/>
        <v>0</v>
      </c>
      <c r="J178" s="137"/>
      <c r="K178" s="153"/>
    </row>
    <row r="179" spans="1:11" s="126" customFormat="1" ht="15" customHeight="1">
      <c r="A179" s="141" t="s">
        <v>495</v>
      </c>
      <c r="B179" s="152" t="s">
        <v>119</v>
      </c>
      <c r="C179" s="141" t="s">
        <v>435</v>
      </c>
      <c r="D179" s="141" t="s">
        <v>496</v>
      </c>
      <c r="E179" s="142">
        <v>6</v>
      </c>
      <c r="F179" s="141" t="s">
        <v>276</v>
      </c>
      <c r="G179" s="142">
        <v>0.81</v>
      </c>
      <c r="H179" s="143">
        <v>0</v>
      </c>
      <c r="I179" s="143">
        <f t="shared" si="3"/>
        <v>0</v>
      </c>
      <c r="J179" s="137"/>
      <c r="K179" s="153"/>
    </row>
    <row r="180" spans="1:11" s="126" customFormat="1" ht="15" customHeight="1">
      <c r="A180" s="141" t="s">
        <v>497</v>
      </c>
      <c r="B180" s="152" t="s">
        <v>119</v>
      </c>
      <c r="C180" s="141" t="s">
        <v>435</v>
      </c>
      <c r="D180" s="141" t="s">
        <v>498</v>
      </c>
      <c r="E180" s="142">
        <v>19.05</v>
      </c>
      <c r="F180" s="141" t="s">
        <v>276</v>
      </c>
      <c r="G180" s="142">
        <v>0.7239</v>
      </c>
      <c r="H180" s="143">
        <v>0</v>
      </c>
      <c r="I180" s="143">
        <f t="shared" si="3"/>
        <v>0</v>
      </c>
      <c r="J180" s="137"/>
      <c r="K180" s="153"/>
    </row>
    <row r="181" spans="1:11" s="126" customFormat="1" ht="15" customHeight="1">
      <c r="A181" s="141" t="s">
        <v>590</v>
      </c>
      <c r="B181" s="152" t="s">
        <v>119</v>
      </c>
      <c r="C181" s="141" t="s">
        <v>472</v>
      </c>
      <c r="D181" s="141" t="s">
        <v>591</v>
      </c>
      <c r="E181" s="142">
        <v>1.28</v>
      </c>
      <c r="F181" s="141" t="s">
        <v>263</v>
      </c>
      <c r="G181" s="142">
        <v>1.98272</v>
      </c>
      <c r="H181" s="143">
        <v>0</v>
      </c>
      <c r="I181" s="143">
        <f t="shared" si="3"/>
        <v>0</v>
      </c>
      <c r="J181" s="137"/>
      <c r="K181" s="153"/>
    </row>
    <row r="182" spans="1:11" s="126" customFormat="1" ht="15" customHeight="1">
      <c r="A182" s="141" t="s">
        <v>592</v>
      </c>
      <c r="B182" s="152" t="s">
        <v>119</v>
      </c>
      <c r="C182" s="141" t="s">
        <v>435</v>
      </c>
      <c r="D182" s="141" t="s">
        <v>593</v>
      </c>
      <c r="E182" s="142">
        <v>0.826</v>
      </c>
      <c r="F182" s="141" t="s">
        <v>263</v>
      </c>
      <c r="G182" s="142">
        <v>0.440258</v>
      </c>
      <c r="H182" s="143">
        <v>0</v>
      </c>
      <c r="I182" s="143">
        <f t="shared" si="3"/>
        <v>0</v>
      </c>
      <c r="J182" s="137"/>
      <c r="K182" s="153"/>
    </row>
    <row r="183" spans="1:11" s="126" customFormat="1" ht="15" customHeight="1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53"/>
    </row>
    <row r="184" spans="1:11" s="126" customFormat="1" ht="14.25" customHeight="1">
      <c r="A184" s="137"/>
      <c r="B184" s="137"/>
      <c r="C184" s="137"/>
      <c r="D184" s="145" t="s">
        <v>594</v>
      </c>
      <c r="E184" s="137"/>
      <c r="F184" s="137"/>
      <c r="G184" s="137"/>
      <c r="H184" s="137"/>
      <c r="I184" s="154">
        <f>SUM(I10:I183)-I11-I102-I144</f>
        <v>0</v>
      </c>
      <c r="J184" s="137"/>
      <c r="K184" s="155">
        <f>SUM(K10:K183)</f>
        <v>0</v>
      </c>
    </row>
  </sheetData>
  <mergeCells count="8">
    <mergeCell ref="G8:I8"/>
    <mergeCell ref="J8:K8"/>
    <mergeCell ref="A8:A9"/>
    <mergeCell ref="B8:B9"/>
    <mergeCell ref="C8:C9"/>
    <mergeCell ref="D8:D9"/>
    <mergeCell ref="E8:E9"/>
    <mergeCell ref="F8:F9"/>
  </mergeCells>
  <printOptions horizontalCentered="1"/>
  <pageMargins left="0.5118110236220472" right="0.11811023622047245" top="0.3937007874015748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2024-01-17T06:02:40Z</cp:lastPrinted>
  <dcterms:created xsi:type="dcterms:W3CDTF">2024-01-16T11:02:33Z</dcterms:created>
  <dcterms:modified xsi:type="dcterms:W3CDTF">2024-03-13T23:42:23Z</dcterms:modified>
  <cp:category/>
  <cp:version/>
  <cp:contentType/>
  <cp:contentStatus/>
</cp:coreProperties>
</file>